
<file path=[Content_Types].xml><?xml version="1.0" encoding="utf-8"?>
<Types xmlns="http://schemas.openxmlformats.org/package/2006/content-types">
  <Default Extension="xml" ContentType="application/xml"/>
  <Default Extension="jpeg" ContentType="image/jpeg"/>
  <Default Extension="bin" ContentType="application/vnd.ms-office.vbaProject"/>
  <Default Extension="png" ContentType="image/png"/>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5.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6.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2202" codeName="{144559BF-596A-2B24-0A50-F0D1D4C42CD1}"/>
  <workbookPr filterPrivacy="1" showInkAnnotation="0" codeName="ThisWorkbook" autoCompressPictures="0"/>
  <workbookProtection workbookAlgorithmName="SHA-512" workbookHashValue="bDTt+4jiqJZmlaD3NM5+iyPYHx4jrbfwjksAEyoC6Ni4so3Lqxo76mP/U1ay6AtrF0PvgvGJYQ7oj+f3o4BnVQ==" workbookSaltValue="2ZOSBE20shYYdQonYQL/2w==" workbookSpinCount="100000" lockStructure="1"/>
  <bookViews>
    <workbookView xWindow="240" yWindow="240" windowWidth="25280" windowHeight="15380" tabRatio="590"/>
  </bookViews>
  <sheets>
    <sheet name="Overview" sheetId="41" r:id="rId1"/>
    <sheet name="Sheet Validation" sheetId="74" state="hidden" r:id="rId2"/>
    <sheet name="1. Staff costs" sheetId="40" r:id="rId3"/>
    <sheet name=" 2-3-6. Travel&amp;Costs of Stay" sheetId="39" r:id="rId4"/>
    <sheet name="4. Equipment Costs" sheetId="26" r:id="rId5"/>
    <sheet name="5. Subcontracting Costs" sheetId="70" r:id="rId6"/>
    <sheet name="Co-financing" sheetId="71" r:id="rId7"/>
    <sheet name="Breakdown &amp; Project Funding" sheetId="55" r:id="rId8"/>
    <sheet name="Unit Costs &amp; Funding Rule" sheetId="73" r:id="rId9"/>
  </sheets>
  <definedNames>
    <definedName name="_xlnm._FilterDatabase" localSheetId="8" hidden="1">'Unit Costs &amp; Funding Rule'!$B$7:$U$7</definedName>
    <definedName name="Category">'Unit Costs &amp; Funding Rule'!$D$7:$G$7</definedName>
    <definedName name="Category2">'Unit Costs &amp; Funding Rule'!$P$17:$P$18</definedName>
    <definedName name="CountryALL">'Unit Costs &amp; Funding Rule'!$B$8:$B$186</definedName>
    <definedName name="CountryEligEquip">'Unit Costs &amp; Funding Rule'!$B$42:$B$186</definedName>
    <definedName name="CountryType">'Unit Costs &amp; Funding Rule'!$B$8:$C$186</definedName>
    <definedName name="EUCountry">'Unit Costs &amp; Funding Rule'!$B$8:$B$41</definedName>
    <definedName name="Exceptional_costs">'Unit Costs &amp; Funding Rule'!$P$21:$P$21</definedName>
    <definedName name="PartnerN°">Overview!$B$27:$B$81</definedName>
    <definedName name="PartnerN°Ref">Overview!$B$27:$E$81</definedName>
    <definedName name="_xlnm.Print_Area" localSheetId="3">' 2-3-6. Travel&amp;Costs of Stay'!$A$1:$S$179</definedName>
    <definedName name="_xlnm.Print_Area" localSheetId="2">'1. Staff costs'!$A$1:$U$48</definedName>
    <definedName name="_xlnm.Print_Area" localSheetId="4">'4. Equipment Costs'!$A$1:$J$27</definedName>
    <definedName name="_xlnm.Print_Area" localSheetId="5">'5. Subcontracting Costs'!$A$1:$J$22</definedName>
    <definedName name="_xlnm.Print_Area" localSheetId="7">'Breakdown &amp; Project Funding'!$A$1:$J$78</definedName>
    <definedName name="_xlnm.Print_Area" localSheetId="6">'Co-financing'!$A$1:$K$28</definedName>
    <definedName name="_xlnm.Print_Area" localSheetId="0">Overview!$A$1:$M$82</definedName>
    <definedName name="_xlnm.Print_Area" localSheetId="1">'Sheet Validation'!$A$1:$B$7</definedName>
    <definedName name="_xlnm.Print_Area" localSheetId="8">'Unit Costs &amp; Funding Rule'!$B$1:$U$188</definedName>
    <definedName name="_xlnm.Print_Titles" localSheetId="3">' 2-3-6. Travel&amp;Costs of Stay'!$11:$12</definedName>
    <definedName name="_xlnm.Print_Titles" localSheetId="4">'4. Equipment Costs'!$11:$12</definedName>
    <definedName name="_xlnm.Print_Titles" localSheetId="5">'5. Subcontracting Costs'!$11:$12</definedName>
    <definedName name="_xlnm.Print_Titles" localSheetId="7">'Breakdown &amp; Project Funding'!$4:$4</definedName>
    <definedName name="_xlnm.Print_Titles" localSheetId="6">'Co-financing'!$11:$12</definedName>
    <definedName name="Rates">'Unit Costs &amp; Funding Rule'!$D$8:$G$186</definedName>
    <definedName name="TravelBands">'Unit Costs &amp; Funding Rule'!$I$8:$I$15</definedName>
    <definedName name="TravelCosts">'Unit Costs &amp; Funding Rule'!$I$8:$J$15</definedName>
    <definedName name="WorkPackage">'Unit Costs &amp; Funding Rule'!$P$10:$P$14</definedName>
    <definedName name="Z_D7932BCF_3472_4742_BE90_75070A4D3346_.wvu.Cols" localSheetId="3" hidden="1">' 2-3-6. Travel&amp;Costs of Stay'!$S:$XFD</definedName>
    <definedName name="Z_D7932BCF_3472_4742_BE90_75070A4D3346_.wvu.Cols" localSheetId="2" hidden="1">'1. Staff costs'!$T:$XFD</definedName>
    <definedName name="Z_D7932BCF_3472_4742_BE90_75070A4D3346_.wvu.Cols" localSheetId="4" hidden="1">'4. Equipment Costs'!$I:$XFD</definedName>
    <definedName name="Z_D7932BCF_3472_4742_BE90_75070A4D3346_.wvu.Cols" localSheetId="5" hidden="1">'5. Subcontracting Costs'!$J:$XFD</definedName>
    <definedName name="Z_D7932BCF_3472_4742_BE90_75070A4D3346_.wvu.Cols" localSheetId="7" hidden="1">'Breakdown &amp; Project Funding'!$J:$XFD</definedName>
    <definedName name="Z_D7932BCF_3472_4742_BE90_75070A4D3346_.wvu.Cols" localSheetId="6" hidden="1">'Co-financing'!$K:$XFD</definedName>
    <definedName name="Z_D7932BCF_3472_4742_BE90_75070A4D3346_.wvu.Rows" localSheetId="3" hidden="1">' 2-3-6. Travel&amp;Costs of Stay'!$179:$1048576,' 2-3-6. Travel&amp;Costs of Stay'!#REF!</definedName>
    <definedName name="Z_D7932BCF_3472_4742_BE90_75070A4D3346_.wvu.Rows" localSheetId="2" hidden="1">'1. Staff costs'!$48:$1048576,'1. Staff costs'!#REF!</definedName>
    <definedName name="Z_D7932BCF_3472_4742_BE90_75070A4D3346_.wvu.Rows" localSheetId="4" hidden="1">'4. Equipment Costs'!$27:$1048576,'4. Equipment Costs'!#REF!</definedName>
    <definedName name="Z_D7932BCF_3472_4742_BE90_75070A4D3346_.wvu.Rows" localSheetId="5" hidden="1">'5. Subcontracting Costs'!$22:$1048576,'5. Subcontracting Costs'!#REF!</definedName>
    <definedName name="Z_D7932BCF_3472_4742_BE90_75070A4D3346_.wvu.Rows" localSheetId="7" hidden="1">'Breakdown &amp; Project Funding'!$11:$1048576,'Breakdown &amp; Project Funding'!#REF!</definedName>
    <definedName name="Z_D7932BCF_3472_4742_BE90_75070A4D3346_.wvu.Rows" localSheetId="6" hidden="1">'Co-financing'!$24:$1048576,'Co-financing'!#REF!</definedName>
  </definedNames>
  <calcPr calcId="140001" concurrentCalc="0"/>
  <customWorkbookViews>
    <customWorkbookView name="test" guid="{D7932BCF-3472-4742-BE90-75070A4D3346}" maximized="1" windowWidth="1916" windowHeight="775" tabRatio="795" activeSheetId="24"/>
  </customWorkbookViews>
  <extLs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3" i="71" l="1"/>
  <c r="E36" i="41"/>
  <c r="D23" i="71"/>
  <c r="J23" i="71"/>
  <c r="I23" i="71"/>
  <c r="C22" i="71"/>
  <c r="E35" i="41"/>
  <c r="D22" i="71"/>
  <c r="J22" i="71"/>
  <c r="I22" i="71"/>
  <c r="C21" i="71"/>
  <c r="E34" i="41"/>
  <c r="D21" i="71"/>
  <c r="J21" i="71"/>
  <c r="I21" i="71"/>
  <c r="C20" i="71"/>
  <c r="E33" i="41"/>
  <c r="D20" i="71"/>
  <c r="J20" i="71"/>
  <c r="I20" i="71"/>
  <c r="C19" i="71"/>
  <c r="E32" i="41"/>
  <c r="D19" i="71"/>
  <c r="J19" i="71"/>
  <c r="I19" i="71"/>
  <c r="C18" i="71"/>
  <c r="E31" i="41"/>
  <c r="D18" i="71"/>
  <c r="J18" i="71"/>
  <c r="I18" i="71"/>
  <c r="C17" i="71"/>
  <c r="E30" i="41"/>
  <c r="D17" i="71"/>
  <c r="J17" i="71"/>
  <c r="I17" i="71"/>
  <c r="C16" i="71"/>
  <c r="E29" i="41"/>
  <c r="D16" i="71"/>
  <c r="J16" i="71"/>
  <c r="I16" i="71"/>
  <c r="C15" i="71"/>
  <c r="E28" i="41"/>
  <c r="D15" i="71"/>
  <c r="J15" i="71"/>
  <c r="I15" i="71"/>
  <c r="D21" i="70"/>
  <c r="E27" i="41"/>
  <c r="E21" i="70"/>
  <c r="I21" i="70"/>
  <c r="H21" i="70"/>
  <c r="D20" i="70"/>
  <c r="E20" i="70"/>
  <c r="I20" i="70"/>
  <c r="H20" i="70"/>
  <c r="D19" i="70"/>
  <c r="E19" i="70"/>
  <c r="I19" i="70"/>
  <c r="H19" i="70"/>
  <c r="D18" i="70"/>
  <c r="E18" i="70"/>
  <c r="I18" i="70"/>
  <c r="H18" i="70"/>
  <c r="D17" i="70"/>
  <c r="E17" i="70"/>
  <c r="I17" i="70"/>
  <c r="H17" i="70"/>
  <c r="D16" i="70"/>
  <c r="E16" i="70"/>
  <c r="I16" i="70"/>
  <c r="H16" i="70"/>
  <c r="D15" i="70"/>
  <c r="E15" i="70"/>
  <c r="I15" i="70"/>
  <c r="H15" i="70"/>
  <c r="D26" i="26"/>
  <c r="E26" i="26"/>
  <c r="I26" i="26"/>
  <c r="H26" i="26"/>
  <c r="D25" i="26"/>
  <c r="E25" i="26"/>
  <c r="I25" i="26"/>
  <c r="H25" i="26"/>
  <c r="D24" i="26"/>
  <c r="E24" i="26"/>
  <c r="I24" i="26"/>
  <c r="H24" i="26"/>
  <c r="D23" i="26"/>
  <c r="E23" i="26"/>
  <c r="I23" i="26"/>
  <c r="H23" i="26"/>
  <c r="D22" i="26"/>
  <c r="E22" i="26"/>
  <c r="I22" i="26"/>
  <c r="H22" i="26"/>
  <c r="D21" i="26"/>
  <c r="E21" i="26"/>
  <c r="I21" i="26"/>
  <c r="H21" i="26"/>
  <c r="D20" i="26"/>
  <c r="E20" i="26"/>
  <c r="I20" i="26"/>
  <c r="H20" i="26"/>
  <c r="D19" i="26"/>
  <c r="E19" i="26"/>
  <c r="I19" i="26"/>
  <c r="H19" i="26"/>
  <c r="D18" i="26"/>
  <c r="E18" i="26"/>
  <c r="I18" i="26"/>
  <c r="H18" i="26"/>
  <c r="D17" i="26"/>
  <c r="E17" i="26"/>
  <c r="I17" i="26"/>
  <c r="H17" i="26"/>
  <c r="D16" i="26"/>
  <c r="E16" i="26"/>
  <c r="I16" i="26"/>
  <c r="H16" i="26"/>
  <c r="D15" i="26"/>
  <c r="E15" i="26"/>
  <c r="I15" i="26"/>
  <c r="H15" i="26"/>
  <c r="D178" i="39"/>
  <c r="E178" i="39"/>
  <c r="N178" i="39"/>
  <c r="R178" i="39"/>
  <c r="O178" i="39"/>
  <c r="P178" i="39"/>
  <c r="Q178" i="39"/>
  <c r="D177" i="39"/>
  <c r="E177" i="39"/>
  <c r="N177" i="39"/>
  <c r="R177" i="39"/>
  <c r="O177" i="39"/>
  <c r="P177" i="39"/>
  <c r="Q177" i="39"/>
  <c r="D176" i="39"/>
  <c r="E176" i="39"/>
  <c r="N176" i="39"/>
  <c r="R176" i="39"/>
  <c r="O176" i="39"/>
  <c r="P176" i="39"/>
  <c r="Q176" i="39"/>
  <c r="D175" i="39"/>
  <c r="E175" i="39"/>
  <c r="N175" i="39"/>
  <c r="R175" i="39"/>
  <c r="O175" i="39"/>
  <c r="P175" i="39"/>
  <c r="Q175" i="39"/>
  <c r="D174" i="39"/>
  <c r="E174" i="39"/>
  <c r="N174" i="39"/>
  <c r="R174" i="39"/>
  <c r="O174" i="39"/>
  <c r="P174" i="39"/>
  <c r="Q174" i="39"/>
  <c r="D173" i="39"/>
  <c r="E173" i="39"/>
  <c r="N173" i="39"/>
  <c r="R173" i="39"/>
  <c r="O173" i="39"/>
  <c r="P173" i="39"/>
  <c r="Q173" i="39"/>
  <c r="D172" i="39"/>
  <c r="E172" i="39"/>
  <c r="N172" i="39"/>
  <c r="R172" i="39"/>
  <c r="O172" i="39"/>
  <c r="P172" i="39"/>
  <c r="Q172" i="39"/>
  <c r="D171" i="39"/>
  <c r="E171" i="39"/>
  <c r="N171" i="39"/>
  <c r="R171" i="39"/>
  <c r="O171" i="39"/>
  <c r="P171" i="39"/>
  <c r="Q171" i="39"/>
  <c r="D170" i="39"/>
  <c r="E170" i="39"/>
  <c r="N170" i="39"/>
  <c r="R170" i="39"/>
  <c r="O170" i="39"/>
  <c r="P170" i="39"/>
  <c r="Q170" i="39"/>
  <c r="D169" i="39"/>
  <c r="E169" i="39"/>
  <c r="N169" i="39"/>
  <c r="R169" i="39"/>
  <c r="O169" i="39"/>
  <c r="P169" i="39"/>
  <c r="Q169" i="39"/>
  <c r="D168" i="39"/>
  <c r="E168" i="39"/>
  <c r="N168" i="39"/>
  <c r="R168" i="39"/>
  <c r="O168" i="39"/>
  <c r="P168" i="39"/>
  <c r="Q168" i="39"/>
  <c r="D167" i="39"/>
  <c r="E167" i="39"/>
  <c r="N167" i="39"/>
  <c r="R167" i="39"/>
  <c r="O167" i="39"/>
  <c r="P167" i="39"/>
  <c r="Q167" i="39"/>
  <c r="D166" i="39"/>
  <c r="E166" i="39"/>
  <c r="N166" i="39"/>
  <c r="R166" i="39"/>
  <c r="O166" i="39"/>
  <c r="P166" i="39"/>
  <c r="Q166" i="39"/>
  <c r="D165" i="39"/>
  <c r="E165" i="39"/>
  <c r="N165" i="39"/>
  <c r="R165" i="39"/>
  <c r="O165" i="39"/>
  <c r="P165" i="39"/>
  <c r="Q165" i="39"/>
  <c r="D164" i="39"/>
  <c r="E164" i="39"/>
  <c r="N164" i="39"/>
  <c r="R164" i="39"/>
  <c r="O164" i="39"/>
  <c r="P164" i="39"/>
  <c r="Q164" i="39"/>
  <c r="D163" i="39"/>
  <c r="E163" i="39"/>
  <c r="N163" i="39"/>
  <c r="R163" i="39"/>
  <c r="O163" i="39"/>
  <c r="P163" i="39"/>
  <c r="Q163" i="39"/>
  <c r="D162" i="39"/>
  <c r="E162" i="39"/>
  <c r="N162" i="39"/>
  <c r="R162" i="39"/>
  <c r="O162" i="39"/>
  <c r="P162" i="39"/>
  <c r="Q162" i="39"/>
  <c r="D161" i="39"/>
  <c r="E161" i="39"/>
  <c r="N161" i="39"/>
  <c r="R161" i="39"/>
  <c r="O161" i="39"/>
  <c r="P161" i="39"/>
  <c r="Q161" i="39"/>
  <c r="D160" i="39"/>
  <c r="E160" i="39"/>
  <c r="N160" i="39"/>
  <c r="R160" i="39"/>
  <c r="O160" i="39"/>
  <c r="P160" i="39"/>
  <c r="Q160" i="39"/>
  <c r="D159" i="39"/>
  <c r="E159" i="39"/>
  <c r="N159" i="39"/>
  <c r="R159" i="39"/>
  <c r="O159" i="39"/>
  <c r="P159" i="39"/>
  <c r="Q159" i="39"/>
  <c r="D158" i="39"/>
  <c r="E158" i="39"/>
  <c r="N158" i="39"/>
  <c r="R158" i="39"/>
  <c r="O158" i="39"/>
  <c r="P158" i="39"/>
  <c r="Q158" i="39"/>
  <c r="D157" i="39"/>
  <c r="E157" i="39"/>
  <c r="N157" i="39"/>
  <c r="R157" i="39"/>
  <c r="O157" i="39"/>
  <c r="P157" i="39"/>
  <c r="Q157" i="39"/>
  <c r="D156" i="39"/>
  <c r="E156" i="39"/>
  <c r="N156" i="39"/>
  <c r="R156" i="39"/>
  <c r="O156" i="39"/>
  <c r="P156" i="39"/>
  <c r="Q156" i="39"/>
  <c r="D155" i="39"/>
  <c r="E155" i="39"/>
  <c r="N155" i="39"/>
  <c r="R155" i="39"/>
  <c r="O155" i="39"/>
  <c r="P155" i="39"/>
  <c r="Q155" i="39"/>
  <c r="D154" i="39"/>
  <c r="E154" i="39"/>
  <c r="N154" i="39"/>
  <c r="R154" i="39"/>
  <c r="O154" i="39"/>
  <c r="P154" i="39"/>
  <c r="Q154" i="39"/>
  <c r="D153" i="39"/>
  <c r="E153" i="39"/>
  <c r="N153" i="39"/>
  <c r="R153" i="39"/>
  <c r="O153" i="39"/>
  <c r="P153" i="39"/>
  <c r="Q153" i="39"/>
  <c r="D152" i="39"/>
  <c r="E152" i="39"/>
  <c r="N152" i="39"/>
  <c r="R152" i="39"/>
  <c r="O152" i="39"/>
  <c r="P152" i="39"/>
  <c r="Q152" i="39"/>
  <c r="D151" i="39"/>
  <c r="E151" i="39"/>
  <c r="N151" i="39"/>
  <c r="R151" i="39"/>
  <c r="O151" i="39"/>
  <c r="P151" i="39"/>
  <c r="Q151" i="39"/>
  <c r="D150" i="39"/>
  <c r="E150" i="39"/>
  <c r="N150" i="39"/>
  <c r="R150" i="39"/>
  <c r="O150" i="39"/>
  <c r="P150" i="39"/>
  <c r="Q150" i="39"/>
  <c r="D149" i="39"/>
  <c r="E149" i="39"/>
  <c r="N149" i="39"/>
  <c r="R149" i="39"/>
  <c r="O149" i="39"/>
  <c r="P149" i="39"/>
  <c r="Q149" i="39"/>
  <c r="D148" i="39"/>
  <c r="E148" i="39"/>
  <c r="N148" i="39"/>
  <c r="R148" i="39"/>
  <c r="O148" i="39"/>
  <c r="P148" i="39"/>
  <c r="Q148" i="39"/>
  <c r="D147" i="39"/>
  <c r="E147" i="39"/>
  <c r="N147" i="39"/>
  <c r="R147" i="39"/>
  <c r="O147" i="39"/>
  <c r="P147" i="39"/>
  <c r="Q147" i="39"/>
  <c r="D146" i="39"/>
  <c r="E146" i="39"/>
  <c r="N146" i="39"/>
  <c r="R146" i="39"/>
  <c r="O146" i="39"/>
  <c r="P146" i="39"/>
  <c r="Q146" i="39"/>
  <c r="D145" i="39"/>
  <c r="E145" i="39"/>
  <c r="N145" i="39"/>
  <c r="R145" i="39"/>
  <c r="O145" i="39"/>
  <c r="P145" i="39"/>
  <c r="Q145" i="39"/>
  <c r="D144" i="39"/>
  <c r="E144" i="39"/>
  <c r="N144" i="39"/>
  <c r="R144" i="39"/>
  <c r="O144" i="39"/>
  <c r="P144" i="39"/>
  <c r="Q144" i="39"/>
  <c r="D143" i="39"/>
  <c r="E143" i="39"/>
  <c r="N143" i="39"/>
  <c r="R143" i="39"/>
  <c r="O143" i="39"/>
  <c r="P143" i="39"/>
  <c r="Q143" i="39"/>
  <c r="D142" i="39"/>
  <c r="E142" i="39"/>
  <c r="N142" i="39"/>
  <c r="R142" i="39"/>
  <c r="O142" i="39"/>
  <c r="P142" i="39"/>
  <c r="Q142" i="39"/>
  <c r="D141" i="39"/>
  <c r="E141" i="39"/>
  <c r="N141" i="39"/>
  <c r="R141" i="39"/>
  <c r="O141" i="39"/>
  <c r="P141" i="39"/>
  <c r="Q141" i="39"/>
  <c r="D140" i="39"/>
  <c r="E140" i="39"/>
  <c r="N140" i="39"/>
  <c r="R140" i="39"/>
  <c r="O140" i="39"/>
  <c r="P140" i="39"/>
  <c r="Q140" i="39"/>
  <c r="D139" i="39"/>
  <c r="E139" i="39"/>
  <c r="N139" i="39"/>
  <c r="R139" i="39"/>
  <c r="O139" i="39"/>
  <c r="P139" i="39"/>
  <c r="Q139" i="39"/>
  <c r="D138" i="39"/>
  <c r="E138" i="39"/>
  <c r="N138" i="39"/>
  <c r="R138" i="39"/>
  <c r="O138" i="39"/>
  <c r="P138" i="39"/>
  <c r="Q138" i="39"/>
  <c r="D137" i="39"/>
  <c r="E137" i="39"/>
  <c r="N137" i="39"/>
  <c r="R137" i="39"/>
  <c r="O137" i="39"/>
  <c r="P137" i="39"/>
  <c r="Q137" i="39"/>
  <c r="D136" i="39"/>
  <c r="E136" i="39"/>
  <c r="N136" i="39"/>
  <c r="R136" i="39"/>
  <c r="O136" i="39"/>
  <c r="P136" i="39"/>
  <c r="Q136" i="39"/>
  <c r="D135" i="39"/>
  <c r="E135" i="39"/>
  <c r="N135" i="39"/>
  <c r="R135" i="39"/>
  <c r="O135" i="39"/>
  <c r="P135" i="39"/>
  <c r="Q135" i="39"/>
  <c r="D134" i="39"/>
  <c r="E134" i="39"/>
  <c r="N134" i="39"/>
  <c r="R134" i="39"/>
  <c r="O134" i="39"/>
  <c r="P134" i="39"/>
  <c r="Q134" i="39"/>
  <c r="D133" i="39"/>
  <c r="E133" i="39"/>
  <c r="N133" i="39"/>
  <c r="R133" i="39"/>
  <c r="O133" i="39"/>
  <c r="P133" i="39"/>
  <c r="Q133" i="39"/>
  <c r="D132" i="39"/>
  <c r="E132" i="39"/>
  <c r="N132" i="39"/>
  <c r="R132" i="39"/>
  <c r="O132" i="39"/>
  <c r="P132" i="39"/>
  <c r="Q132" i="39"/>
  <c r="D131" i="39"/>
  <c r="E131" i="39"/>
  <c r="N131" i="39"/>
  <c r="R131" i="39"/>
  <c r="O131" i="39"/>
  <c r="P131" i="39"/>
  <c r="Q131" i="39"/>
  <c r="D130" i="39"/>
  <c r="E130" i="39"/>
  <c r="N130" i="39"/>
  <c r="R130" i="39"/>
  <c r="O130" i="39"/>
  <c r="P130" i="39"/>
  <c r="Q130" i="39"/>
  <c r="D129" i="39"/>
  <c r="E129" i="39"/>
  <c r="N129" i="39"/>
  <c r="R129" i="39"/>
  <c r="O129" i="39"/>
  <c r="P129" i="39"/>
  <c r="Q129" i="39"/>
  <c r="D128" i="39"/>
  <c r="E128" i="39"/>
  <c r="N128" i="39"/>
  <c r="R128" i="39"/>
  <c r="O128" i="39"/>
  <c r="P128" i="39"/>
  <c r="Q128" i="39"/>
  <c r="D127" i="39"/>
  <c r="E127" i="39"/>
  <c r="N127" i="39"/>
  <c r="R127" i="39"/>
  <c r="O127" i="39"/>
  <c r="P127" i="39"/>
  <c r="Q127" i="39"/>
  <c r="D126" i="39"/>
  <c r="E126" i="39"/>
  <c r="N126" i="39"/>
  <c r="R126" i="39"/>
  <c r="O126" i="39"/>
  <c r="P126" i="39"/>
  <c r="Q126" i="39"/>
  <c r="D125" i="39"/>
  <c r="E125" i="39"/>
  <c r="N125" i="39"/>
  <c r="R125" i="39"/>
  <c r="O125" i="39"/>
  <c r="P125" i="39"/>
  <c r="Q125" i="39"/>
  <c r="D124" i="39"/>
  <c r="E124" i="39"/>
  <c r="N124" i="39"/>
  <c r="R124" i="39"/>
  <c r="O124" i="39"/>
  <c r="P124" i="39"/>
  <c r="Q124" i="39"/>
  <c r="D123" i="39"/>
  <c r="E123" i="39"/>
  <c r="N123" i="39"/>
  <c r="R123" i="39"/>
  <c r="O123" i="39"/>
  <c r="P123" i="39"/>
  <c r="Q123" i="39"/>
  <c r="D122" i="39"/>
  <c r="E122" i="39"/>
  <c r="N122" i="39"/>
  <c r="R122" i="39"/>
  <c r="O122" i="39"/>
  <c r="P122" i="39"/>
  <c r="Q122" i="39"/>
  <c r="D121" i="39"/>
  <c r="E121" i="39"/>
  <c r="N121" i="39"/>
  <c r="R121" i="39"/>
  <c r="O121" i="39"/>
  <c r="P121" i="39"/>
  <c r="Q121" i="39"/>
  <c r="D120" i="39"/>
  <c r="E120" i="39"/>
  <c r="N120" i="39"/>
  <c r="R120" i="39"/>
  <c r="O120" i="39"/>
  <c r="P120" i="39"/>
  <c r="Q120" i="39"/>
  <c r="D119" i="39"/>
  <c r="E119" i="39"/>
  <c r="N119" i="39"/>
  <c r="R119" i="39"/>
  <c r="O119" i="39"/>
  <c r="P119" i="39"/>
  <c r="Q119" i="39"/>
  <c r="D118" i="39"/>
  <c r="E118" i="39"/>
  <c r="N118" i="39"/>
  <c r="R118" i="39"/>
  <c r="O118" i="39"/>
  <c r="P118" i="39"/>
  <c r="Q118" i="39"/>
  <c r="D117" i="39"/>
  <c r="E117" i="39"/>
  <c r="N117" i="39"/>
  <c r="R117" i="39"/>
  <c r="O117" i="39"/>
  <c r="P117" i="39"/>
  <c r="Q117" i="39"/>
  <c r="D116" i="39"/>
  <c r="E116" i="39"/>
  <c r="N116" i="39"/>
  <c r="R116" i="39"/>
  <c r="O116" i="39"/>
  <c r="P116" i="39"/>
  <c r="Q116" i="39"/>
  <c r="D115" i="39"/>
  <c r="E115" i="39"/>
  <c r="N115" i="39"/>
  <c r="R115" i="39"/>
  <c r="O115" i="39"/>
  <c r="P115" i="39"/>
  <c r="Q115" i="39"/>
  <c r="D114" i="39"/>
  <c r="E114" i="39"/>
  <c r="N114" i="39"/>
  <c r="R114" i="39"/>
  <c r="O114" i="39"/>
  <c r="P114" i="39"/>
  <c r="Q114" i="39"/>
  <c r="D113" i="39"/>
  <c r="E113" i="39"/>
  <c r="N113" i="39"/>
  <c r="R113" i="39"/>
  <c r="O113" i="39"/>
  <c r="P113" i="39"/>
  <c r="Q113" i="39"/>
  <c r="D112" i="39"/>
  <c r="E112" i="39"/>
  <c r="N112" i="39"/>
  <c r="R112" i="39"/>
  <c r="O112" i="39"/>
  <c r="P112" i="39"/>
  <c r="Q112" i="39"/>
  <c r="D111" i="39"/>
  <c r="E111" i="39"/>
  <c r="N111" i="39"/>
  <c r="R111" i="39"/>
  <c r="O111" i="39"/>
  <c r="P111" i="39"/>
  <c r="Q111" i="39"/>
  <c r="D110" i="39"/>
  <c r="E110" i="39"/>
  <c r="N110" i="39"/>
  <c r="R110" i="39"/>
  <c r="O110" i="39"/>
  <c r="P110" i="39"/>
  <c r="Q110" i="39"/>
  <c r="D109" i="39"/>
  <c r="E109" i="39"/>
  <c r="N109" i="39"/>
  <c r="R109" i="39"/>
  <c r="O109" i="39"/>
  <c r="P109" i="39"/>
  <c r="Q109" i="39"/>
  <c r="D108" i="39"/>
  <c r="E108" i="39"/>
  <c r="N108" i="39"/>
  <c r="R108" i="39"/>
  <c r="O108" i="39"/>
  <c r="P108" i="39"/>
  <c r="Q108" i="39"/>
  <c r="D107" i="39"/>
  <c r="E107" i="39"/>
  <c r="N107" i="39"/>
  <c r="R107" i="39"/>
  <c r="O107" i="39"/>
  <c r="P107" i="39"/>
  <c r="Q107" i="39"/>
  <c r="D106" i="39"/>
  <c r="E106" i="39"/>
  <c r="N106" i="39"/>
  <c r="R106" i="39"/>
  <c r="O106" i="39"/>
  <c r="P106" i="39"/>
  <c r="Q106" i="39"/>
  <c r="D105" i="39"/>
  <c r="E105" i="39"/>
  <c r="N105" i="39"/>
  <c r="R105" i="39"/>
  <c r="O105" i="39"/>
  <c r="P105" i="39"/>
  <c r="Q105" i="39"/>
  <c r="D104" i="39"/>
  <c r="E104" i="39"/>
  <c r="N104" i="39"/>
  <c r="R104" i="39"/>
  <c r="O104" i="39"/>
  <c r="P104" i="39"/>
  <c r="Q104" i="39"/>
  <c r="D103" i="39"/>
  <c r="E103" i="39"/>
  <c r="N103" i="39"/>
  <c r="R103" i="39"/>
  <c r="O103" i="39"/>
  <c r="P103" i="39"/>
  <c r="Q103" i="39"/>
  <c r="D102" i="39"/>
  <c r="E102" i="39"/>
  <c r="N102" i="39"/>
  <c r="R102" i="39"/>
  <c r="O102" i="39"/>
  <c r="P102" i="39"/>
  <c r="Q102" i="39"/>
  <c r="D101" i="39"/>
  <c r="E101" i="39"/>
  <c r="N101" i="39"/>
  <c r="R101" i="39"/>
  <c r="O101" i="39"/>
  <c r="P101" i="39"/>
  <c r="Q101" i="39"/>
  <c r="D100" i="39"/>
  <c r="E100" i="39"/>
  <c r="N100" i="39"/>
  <c r="R100" i="39"/>
  <c r="O100" i="39"/>
  <c r="P100" i="39"/>
  <c r="Q100" i="39"/>
  <c r="D99" i="39"/>
  <c r="E99" i="39"/>
  <c r="N99" i="39"/>
  <c r="R99" i="39"/>
  <c r="O99" i="39"/>
  <c r="P99" i="39"/>
  <c r="Q99" i="39"/>
  <c r="D98" i="39"/>
  <c r="E98" i="39"/>
  <c r="N98" i="39"/>
  <c r="R98" i="39"/>
  <c r="O98" i="39"/>
  <c r="P98" i="39"/>
  <c r="Q98" i="39"/>
  <c r="D97" i="39"/>
  <c r="E97" i="39"/>
  <c r="N97" i="39"/>
  <c r="R97" i="39"/>
  <c r="O97" i="39"/>
  <c r="P97" i="39"/>
  <c r="Q97" i="39"/>
  <c r="D96" i="39"/>
  <c r="E96" i="39"/>
  <c r="N96" i="39"/>
  <c r="R96" i="39"/>
  <c r="O96" i="39"/>
  <c r="P96" i="39"/>
  <c r="Q96" i="39"/>
  <c r="D95" i="39"/>
  <c r="E95" i="39"/>
  <c r="N95" i="39"/>
  <c r="R95" i="39"/>
  <c r="O95" i="39"/>
  <c r="P95" i="39"/>
  <c r="Q95" i="39"/>
  <c r="D94" i="39"/>
  <c r="E94" i="39"/>
  <c r="N94" i="39"/>
  <c r="R94" i="39"/>
  <c r="O94" i="39"/>
  <c r="P94" i="39"/>
  <c r="Q94" i="39"/>
  <c r="D93" i="39"/>
  <c r="E93" i="39"/>
  <c r="N93" i="39"/>
  <c r="R93" i="39"/>
  <c r="O93" i="39"/>
  <c r="P93" i="39"/>
  <c r="Q93" i="39"/>
  <c r="D92" i="39"/>
  <c r="E92" i="39"/>
  <c r="N92" i="39"/>
  <c r="R92" i="39"/>
  <c r="O92" i="39"/>
  <c r="P92" i="39"/>
  <c r="Q92" i="39"/>
  <c r="D91" i="39"/>
  <c r="E91" i="39"/>
  <c r="N91" i="39"/>
  <c r="R91" i="39"/>
  <c r="O91" i="39"/>
  <c r="P91" i="39"/>
  <c r="Q91" i="39"/>
  <c r="D90" i="39"/>
  <c r="E90" i="39"/>
  <c r="N90" i="39"/>
  <c r="R90" i="39"/>
  <c r="O90" i="39"/>
  <c r="P90" i="39"/>
  <c r="Q90" i="39"/>
  <c r="D89" i="39"/>
  <c r="E89" i="39"/>
  <c r="N89" i="39"/>
  <c r="R89" i="39"/>
  <c r="O89" i="39"/>
  <c r="P89" i="39"/>
  <c r="Q89" i="39"/>
  <c r="D88" i="39"/>
  <c r="E88" i="39"/>
  <c r="N88" i="39"/>
  <c r="R88" i="39"/>
  <c r="O88" i="39"/>
  <c r="P88" i="39"/>
  <c r="Q88" i="39"/>
  <c r="D87" i="39"/>
  <c r="E87" i="39"/>
  <c r="N87" i="39"/>
  <c r="R87" i="39"/>
  <c r="O87" i="39"/>
  <c r="P87" i="39"/>
  <c r="Q87" i="39"/>
  <c r="D86" i="39"/>
  <c r="E86" i="39"/>
  <c r="N86" i="39"/>
  <c r="R86" i="39"/>
  <c r="O86" i="39"/>
  <c r="P86" i="39"/>
  <c r="Q86" i="39"/>
  <c r="D85" i="39"/>
  <c r="E85" i="39"/>
  <c r="N85" i="39"/>
  <c r="R85" i="39"/>
  <c r="O85" i="39"/>
  <c r="P85" i="39"/>
  <c r="Q85" i="39"/>
  <c r="D84" i="39"/>
  <c r="E84" i="39"/>
  <c r="N84" i="39"/>
  <c r="R84" i="39"/>
  <c r="O84" i="39"/>
  <c r="P84" i="39"/>
  <c r="Q84" i="39"/>
  <c r="D83" i="39"/>
  <c r="E83" i="39"/>
  <c r="N83" i="39"/>
  <c r="R83" i="39"/>
  <c r="O83" i="39"/>
  <c r="P83" i="39"/>
  <c r="Q83" i="39"/>
  <c r="D82" i="39"/>
  <c r="E82" i="39"/>
  <c r="N82" i="39"/>
  <c r="R82" i="39"/>
  <c r="O82" i="39"/>
  <c r="P82" i="39"/>
  <c r="Q82" i="39"/>
  <c r="D81" i="39"/>
  <c r="E81" i="39"/>
  <c r="N81" i="39"/>
  <c r="R81" i="39"/>
  <c r="O81" i="39"/>
  <c r="P81" i="39"/>
  <c r="Q81" i="39"/>
  <c r="D80" i="39"/>
  <c r="E80" i="39"/>
  <c r="N80" i="39"/>
  <c r="R80" i="39"/>
  <c r="O80" i="39"/>
  <c r="P80" i="39"/>
  <c r="Q80" i="39"/>
  <c r="D79" i="39"/>
  <c r="E79" i="39"/>
  <c r="N79" i="39"/>
  <c r="R79" i="39"/>
  <c r="O79" i="39"/>
  <c r="P79" i="39"/>
  <c r="Q79" i="39"/>
  <c r="D78" i="39"/>
  <c r="E78" i="39"/>
  <c r="N78" i="39"/>
  <c r="R78" i="39"/>
  <c r="O78" i="39"/>
  <c r="P78" i="39"/>
  <c r="Q78" i="39"/>
  <c r="D77" i="39"/>
  <c r="E77" i="39"/>
  <c r="N77" i="39"/>
  <c r="R77" i="39"/>
  <c r="O77" i="39"/>
  <c r="P77" i="39"/>
  <c r="Q77" i="39"/>
  <c r="D76" i="39"/>
  <c r="E76" i="39"/>
  <c r="N76" i="39"/>
  <c r="R76" i="39"/>
  <c r="O76" i="39"/>
  <c r="P76" i="39"/>
  <c r="Q76" i="39"/>
  <c r="D75" i="39"/>
  <c r="E75" i="39"/>
  <c r="N75" i="39"/>
  <c r="R75" i="39"/>
  <c r="O75" i="39"/>
  <c r="P75" i="39"/>
  <c r="Q75" i="39"/>
  <c r="D74" i="39"/>
  <c r="E74" i="39"/>
  <c r="N74" i="39"/>
  <c r="R74" i="39"/>
  <c r="O74" i="39"/>
  <c r="P74" i="39"/>
  <c r="Q74" i="39"/>
  <c r="D73" i="39"/>
  <c r="E73" i="39"/>
  <c r="N73" i="39"/>
  <c r="R73" i="39"/>
  <c r="O73" i="39"/>
  <c r="P73" i="39"/>
  <c r="Q73" i="39"/>
  <c r="D72" i="39"/>
  <c r="E72" i="39"/>
  <c r="N72" i="39"/>
  <c r="R72" i="39"/>
  <c r="O72" i="39"/>
  <c r="P72" i="39"/>
  <c r="Q72" i="39"/>
  <c r="D71" i="39"/>
  <c r="E71" i="39"/>
  <c r="N71" i="39"/>
  <c r="R71" i="39"/>
  <c r="O71" i="39"/>
  <c r="P71" i="39"/>
  <c r="Q71" i="39"/>
  <c r="D70" i="39"/>
  <c r="E70" i="39"/>
  <c r="N70" i="39"/>
  <c r="R70" i="39"/>
  <c r="O70" i="39"/>
  <c r="P70" i="39"/>
  <c r="Q70" i="39"/>
  <c r="D69" i="39"/>
  <c r="E69" i="39"/>
  <c r="N69" i="39"/>
  <c r="R69" i="39"/>
  <c r="O69" i="39"/>
  <c r="P69" i="39"/>
  <c r="Q69" i="39"/>
  <c r="D68" i="39"/>
  <c r="E68" i="39"/>
  <c r="N68" i="39"/>
  <c r="R68" i="39"/>
  <c r="O68" i="39"/>
  <c r="P68" i="39"/>
  <c r="Q68" i="39"/>
  <c r="D67" i="39"/>
  <c r="E67" i="39"/>
  <c r="N67" i="39"/>
  <c r="R67" i="39"/>
  <c r="O67" i="39"/>
  <c r="P67" i="39"/>
  <c r="Q67" i="39"/>
  <c r="D66" i="39"/>
  <c r="E66" i="39"/>
  <c r="N66" i="39"/>
  <c r="R66" i="39"/>
  <c r="O66" i="39"/>
  <c r="P66" i="39"/>
  <c r="Q66" i="39"/>
  <c r="D65" i="39"/>
  <c r="E65" i="39"/>
  <c r="N65" i="39"/>
  <c r="R65" i="39"/>
  <c r="O65" i="39"/>
  <c r="P65" i="39"/>
  <c r="Q65" i="39"/>
  <c r="D64" i="39"/>
  <c r="E64" i="39"/>
  <c r="N64" i="39"/>
  <c r="R64" i="39"/>
  <c r="O64" i="39"/>
  <c r="P64" i="39"/>
  <c r="Q64" i="39"/>
  <c r="D63" i="39"/>
  <c r="E63" i="39"/>
  <c r="N63" i="39"/>
  <c r="R63" i="39"/>
  <c r="O63" i="39"/>
  <c r="P63" i="39"/>
  <c r="Q63" i="39"/>
  <c r="D62" i="39"/>
  <c r="E62" i="39"/>
  <c r="N62" i="39"/>
  <c r="R62" i="39"/>
  <c r="O62" i="39"/>
  <c r="P62" i="39"/>
  <c r="Q62" i="39"/>
  <c r="D61" i="39"/>
  <c r="E61" i="39"/>
  <c r="N61" i="39"/>
  <c r="R61" i="39"/>
  <c r="O61" i="39"/>
  <c r="P61" i="39"/>
  <c r="Q61" i="39"/>
  <c r="D60" i="39"/>
  <c r="E60" i="39"/>
  <c r="N60" i="39"/>
  <c r="R60" i="39"/>
  <c r="O60" i="39"/>
  <c r="P60" i="39"/>
  <c r="Q60" i="39"/>
  <c r="D59" i="39"/>
  <c r="E59" i="39"/>
  <c r="N59" i="39"/>
  <c r="R59" i="39"/>
  <c r="O59" i="39"/>
  <c r="P59" i="39"/>
  <c r="Q59" i="39"/>
  <c r="D58" i="39"/>
  <c r="E58" i="39"/>
  <c r="N58" i="39"/>
  <c r="R58" i="39"/>
  <c r="O58" i="39"/>
  <c r="P58" i="39"/>
  <c r="Q58" i="39"/>
  <c r="D57" i="39"/>
  <c r="E57" i="39"/>
  <c r="N57" i="39"/>
  <c r="R57" i="39"/>
  <c r="O57" i="39"/>
  <c r="P57" i="39"/>
  <c r="Q57" i="39"/>
  <c r="D56" i="39"/>
  <c r="E56" i="39"/>
  <c r="N56" i="39"/>
  <c r="R56" i="39"/>
  <c r="O56" i="39"/>
  <c r="P56" i="39"/>
  <c r="Q56" i="39"/>
  <c r="D55" i="39"/>
  <c r="E55" i="39"/>
  <c r="N55" i="39"/>
  <c r="R55" i="39"/>
  <c r="O55" i="39"/>
  <c r="P55" i="39"/>
  <c r="Q55" i="39"/>
  <c r="D54" i="39"/>
  <c r="E54" i="39"/>
  <c r="N54" i="39"/>
  <c r="R54" i="39"/>
  <c r="O54" i="39"/>
  <c r="P54" i="39"/>
  <c r="Q54" i="39"/>
  <c r="D53" i="39"/>
  <c r="E53" i="39"/>
  <c r="N53" i="39"/>
  <c r="R53" i="39"/>
  <c r="O53" i="39"/>
  <c r="P53" i="39"/>
  <c r="Q53" i="39"/>
  <c r="D52" i="39"/>
  <c r="E52" i="39"/>
  <c r="N52" i="39"/>
  <c r="R52" i="39"/>
  <c r="O52" i="39"/>
  <c r="P52" i="39"/>
  <c r="Q52" i="39"/>
  <c r="D51" i="39"/>
  <c r="E51" i="39"/>
  <c r="N51" i="39"/>
  <c r="R51" i="39"/>
  <c r="O51" i="39"/>
  <c r="P51" i="39"/>
  <c r="Q51" i="39"/>
  <c r="D50" i="39"/>
  <c r="E50" i="39"/>
  <c r="N50" i="39"/>
  <c r="R50" i="39"/>
  <c r="O50" i="39"/>
  <c r="P50" i="39"/>
  <c r="Q50" i="39"/>
  <c r="D49" i="39"/>
  <c r="E49" i="39"/>
  <c r="N49" i="39"/>
  <c r="R49" i="39"/>
  <c r="O49" i="39"/>
  <c r="P49" i="39"/>
  <c r="Q49" i="39"/>
  <c r="D48" i="39"/>
  <c r="E48" i="39"/>
  <c r="N48" i="39"/>
  <c r="R48" i="39"/>
  <c r="O48" i="39"/>
  <c r="P48" i="39"/>
  <c r="Q48" i="39"/>
  <c r="D47" i="39"/>
  <c r="E47" i="39"/>
  <c r="N47" i="39"/>
  <c r="R47" i="39"/>
  <c r="O47" i="39"/>
  <c r="P47" i="39"/>
  <c r="Q47" i="39"/>
  <c r="D46" i="39"/>
  <c r="E46" i="39"/>
  <c r="N46" i="39"/>
  <c r="R46" i="39"/>
  <c r="O46" i="39"/>
  <c r="P46" i="39"/>
  <c r="Q46" i="39"/>
  <c r="D45" i="39"/>
  <c r="E45" i="39"/>
  <c r="N45" i="39"/>
  <c r="R45" i="39"/>
  <c r="O45" i="39"/>
  <c r="P45" i="39"/>
  <c r="Q45" i="39"/>
  <c r="D44" i="39"/>
  <c r="E44" i="39"/>
  <c r="N44" i="39"/>
  <c r="R44" i="39"/>
  <c r="O44" i="39"/>
  <c r="P44" i="39"/>
  <c r="Q44" i="39"/>
  <c r="D43" i="39"/>
  <c r="E43" i="39"/>
  <c r="N43" i="39"/>
  <c r="R43" i="39"/>
  <c r="O43" i="39"/>
  <c r="P43" i="39"/>
  <c r="Q43" i="39"/>
  <c r="D42" i="39"/>
  <c r="E42" i="39"/>
  <c r="N42" i="39"/>
  <c r="R42" i="39"/>
  <c r="O42" i="39"/>
  <c r="P42" i="39"/>
  <c r="Q42" i="39"/>
  <c r="D41" i="39"/>
  <c r="E41" i="39"/>
  <c r="N41" i="39"/>
  <c r="R41" i="39"/>
  <c r="O41" i="39"/>
  <c r="P41" i="39"/>
  <c r="Q41" i="39"/>
  <c r="D40" i="39"/>
  <c r="E40" i="39"/>
  <c r="N40" i="39"/>
  <c r="R40" i="39"/>
  <c r="O40" i="39"/>
  <c r="P40" i="39"/>
  <c r="Q40" i="39"/>
  <c r="D39" i="39"/>
  <c r="E39" i="39"/>
  <c r="N39" i="39"/>
  <c r="R39" i="39"/>
  <c r="O39" i="39"/>
  <c r="P39" i="39"/>
  <c r="Q39" i="39"/>
  <c r="D38" i="39"/>
  <c r="E38" i="39"/>
  <c r="N38" i="39"/>
  <c r="R38" i="39"/>
  <c r="O38" i="39"/>
  <c r="P38" i="39"/>
  <c r="Q38" i="39"/>
  <c r="D37" i="39"/>
  <c r="E37" i="39"/>
  <c r="N37" i="39"/>
  <c r="R37" i="39"/>
  <c r="O37" i="39"/>
  <c r="P37" i="39"/>
  <c r="Q37" i="39"/>
  <c r="D36" i="39"/>
  <c r="E36" i="39"/>
  <c r="N36" i="39"/>
  <c r="R36" i="39"/>
  <c r="O36" i="39"/>
  <c r="P36" i="39"/>
  <c r="Q36" i="39"/>
  <c r="D35" i="39"/>
  <c r="E35" i="39"/>
  <c r="N35" i="39"/>
  <c r="R35" i="39"/>
  <c r="O35" i="39"/>
  <c r="P35" i="39"/>
  <c r="Q35" i="39"/>
  <c r="D34" i="39"/>
  <c r="E34" i="39"/>
  <c r="N34" i="39"/>
  <c r="R34" i="39"/>
  <c r="O34" i="39"/>
  <c r="P34" i="39"/>
  <c r="Q34" i="39"/>
  <c r="D33" i="39"/>
  <c r="E33" i="39"/>
  <c r="N33" i="39"/>
  <c r="R33" i="39"/>
  <c r="O33" i="39"/>
  <c r="P33" i="39"/>
  <c r="Q33" i="39"/>
  <c r="D32" i="39"/>
  <c r="E32" i="39"/>
  <c r="N32" i="39"/>
  <c r="R32" i="39"/>
  <c r="O32" i="39"/>
  <c r="P32" i="39"/>
  <c r="Q32" i="39"/>
  <c r="D31" i="39"/>
  <c r="E31" i="39"/>
  <c r="N31" i="39"/>
  <c r="R31" i="39"/>
  <c r="O31" i="39"/>
  <c r="P31" i="39"/>
  <c r="Q31" i="39"/>
  <c r="D30" i="39"/>
  <c r="E30" i="39"/>
  <c r="N30" i="39"/>
  <c r="R30" i="39"/>
  <c r="O30" i="39"/>
  <c r="P30" i="39"/>
  <c r="Q30" i="39"/>
  <c r="D29" i="39"/>
  <c r="E29" i="39"/>
  <c r="N29" i="39"/>
  <c r="R29" i="39"/>
  <c r="O29" i="39"/>
  <c r="P29" i="39"/>
  <c r="Q29" i="39"/>
  <c r="D28" i="39"/>
  <c r="E28" i="39"/>
  <c r="N28" i="39"/>
  <c r="R28" i="39"/>
  <c r="O28" i="39"/>
  <c r="P28" i="39"/>
  <c r="Q28" i="39"/>
  <c r="D27" i="39"/>
  <c r="E27" i="39"/>
  <c r="N27" i="39"/>
  <c r="R27" i="39"/>
  <c r="O27" i="39"/>
  <c r="P27" i="39"/>
  <c r="Q27" i="39"/>
  <c r="D26" i="39"/>
  <c r="E26" i="39"/>
  <c r="N26" i="39"/>
  <c r="R26" i="39"/>
  <c r="O26" i="39"/>
  <c r="P26" i="39"/>
  <c r="Q26" i="39"/>
  <c r="D25" i="39"/>
  <c r="E25" i="39"/>
  <c r="N25" i="39"/>
  <c r="R25" i="39"/>
  <c r="O25" i="39"/>
  <c r="P25" i="39"/>
  <c r="Q25" i="39"/>
  <c r="D24" i="39"/>
  <c r="E24" i="39"/>
  <c r="N24" i="39"/>
  <c r="R24" i="39"/>
  <c r="O24" i="39"/>
  <c r="P24" i="39"/>
  <c r="Q24" i="39"/>
  <c r="D23" i="39"/>
  <c r="E23" i="39"/>
  <c r="N23" i="39"/>
  <c r="R23" i="39"/>
  <c r="O23" i="39"/>
  <c r="P23" i="39"/>
  <c r="Q23" i="39"/>
  <c r="D22" i="39"/>
  <c r="E22" i="39"/>
  <c r="N22" i="39"/>
  <c r="R22" i="39"/>
  <c r="O22" i="39"/>
  <c r="P22" i="39"/>
  <c r="Q22" i="39"/>
  <c r="D21" i="39"/>
  <c r="E21" i="39"/>
  <c r="N21" i="39"/>
  <c r="R21" i="39"/>
  <c r="O21" i="39"/>
  <c r="P21" i="39"/>
  <c r="Q21" i="39"/>
  <c r="D20" i="39"/>
  <c r="E20" i="39"/>
  <c r="N20" i="39"/>
  <c r="R20" i="39"/>
  <c r="O20" i="39"/>
  <c r="P20" i="39"/>
  <c r="Q20" i="39"/>
  <c r="D19" i="39"/>
  <c r="E19" i="39"/>
  <c r="N19" i="39"/>
  <c r="R19" i="39"/>
  <c r="O19" i="39"/>
  <c r="P19" i="39"/>
  <c r="Q19" i="39"/>
  <c r="D18" i="39"/>
  <c r="E18" i="39"/>
  <c r="N18" i="39"/>
  <c r="R18" i="39"/>
  <c r="O18" i="39"/>
  <c r="P18" i="39"/>
  <c r="Q18" i="39"/>
  <c r="D17" i="39"/>
  <c r="E17" i="39"/>
  <c r="N17" i="39"/>
  <c r="R17" i="39"/>
  <c r="O17" i="39"/>
  <c r="P17" i="39"/>
  <c r="Q17" i="39"/>
  <c r="D16" i="39"/>
  <c r="E16" i="39"/>
  <c r="N16" i="39"/>
  <c r="R16" i="39"/>
  <c r="O16" i="39"/>
  <c r="P16" i="39"/>
  <c r="Q16" i="39"/>
  <c r="D15" i="39"/>
  <c r="E15" i="39"/>
  <c r="N15" i="39"/>
  <c r="R15" i="39"/>
  <c r="O15" i="39"/>
  <c r="P15" i="39"/>
  <c r="Q15" i="39"/>
  <c r="D47" i="40"/>
  <c r="E47" i="40"/>
  <c r="T47" i="40"/>
  <c r="F11" i="40"/>
  <c r="G47" i="40"/>
  <c r="H47" i="40"/>
  <c r="I11" i="40"/>
  <c r="J47" i="40"/>
  <c r="K47" i="40"/>
  <c r="L11" i="40"/>
  <c r="M47" i="40"/>
  <c r="N47" i="40"/>
  <c r="O11" i="40"/>
  <c r="P47" i="40"/>
  <c r="Q47" i="40"/>
  <c r="S47" i="40"/>
  <c r="R47" i="40"/>
  <c r="D46" i="40"/>
  <c r="E46" i="40"/>
  <c r="T46" i="40"/>
  <c r="G46" i="40"/>
  <c r="H46" i="40"/>
  <c r="J46" i="40"/>
  <c r="K46" i="40"/>
  <c r="M46" i="40"/>
  <c r="N46" i="40"/>
  <c r="P46" i="40"/>
  <c r="Q46" i="40"/>
  <c r="S46" i="40"/>
  <c r="R46" i="40"/>
  <c r="D45" i="40"/>
  <c r="E45" i="40"/>
  <c r="T45" i="40"/>
  <c r="G45" i="40"/>
  <c r="H45" i="40"/>
  <c r="J45" i="40"/>
  <c r="K45" i="40"/>
  <c r="M45" i="40"/>
  <c r="N45" i="40"/>
  <c r="P45" i="40"/>
  <c r="Q45" i="40"/>
  <c r="S45" i="40"/>
  <c r="R45" i="40"/>
  <c r="D44" i="40"/>
  <c r="E44" i="40"/>
  <c r="T44" i="40"/>
  <c r="G44" i="40"/>
  <c r="H44" i="40"/>
  <c r="J44" i="40"/>
  <c r="K44" i="40"/>
  <c r="M44" i="40"/>
  <c r="N44" i="40"/>
  <c r="P44" i="40"/>
  <c r="Q44" i="40"/>
  <c r="S44" i="40"/>
  <c r="R44" i="40"/>
  <c r="D43" i="40"/>
  <c r="E43" i="40"/>
  <c r="T43" i="40"/>
  <c r="G43" i="40"/>
  <c r="H43" i="40"/>
  <c r="J43" i="40"/>
  <c r="K43" i="40"/>
  <c r="M43" i="40"/>
  <c r="N43" i="40"/>
  <c r="P43" i="40"/>
  <c r="Q43" i="40"/>
  <c r="S43" i="40"/>
  <c r="R43" i="40"/>
  <c r="D42" i="40"/>
  <c r="E42" i="40"/>
  <c r="T42" i="40"/>
  <c r="G42" i="40"/>
  <c r="H42" i="40"/>
  <c r="J42" i="40"/>
  <c r="K42" i="40"/>
  <c r="M42" i="40"/>
  <c r="N42" i="40"/>
  <c r="P42" i="40"/>
  <c r="Q42" i="40"/>
  <c r="S42" i="40"/>
  <c r="R42" i="40"/>
  <c r="D41" i="40"/>
  <c r="E41" i="40"/>
  <c r="T41" i="40"/>
  <c r="G41" i="40"/>
  <c r="H41" i="40"/>
  <c r="J41" i="40"/>
  <c r="K41" i="40"/>
  <c r="M41" i="40"/>
  <c r="N41" i="40"/>
  <c r="P41" i="40"/>
  <c r="Q41" i="40"/>
  <c r="S41" i="40"/>
  <c r="R41" i="40"/>
  <c r="D40" i="40"/>
  <c r="E40" i="40"/>
  <c r="T40" i="40"/>
  <c r="G40" i="40"/>
  <c r="H40" i="40"/>
  <c r="J40" i="40"/>
  <c r="K40" i="40"/>
  <c r="M40" i="40"/>
  <c r="N40" i="40"/>
  <c r="P40" i="40"/>
  <c r="Q40" i="40"/>
  <c r="S40" i="40"/>
  <c r="R40" i="40"/>
  <c r="D39" i="40"/>
  <c r="E39" i="40"/>
  <c r="T39" i="40"/>
  <c r="G39" i="40"/>
  <c r="H39" i="40"/>
  <c r="J39" i="40"/>
  <c r="K39" i="40"/>
  <c r="M39" i="40"/>
  <c r="N39" i="40"/>
  <c r="P39" i="40"/>
  <c r="Q39" i="40"/>
  <c r="S39" i="40"/>
  <c r="R39" i="40"/>
  <c r="D38" i="40"/>
  <c r="E38" i="40"/>
  <c r="T38" i="40"/>
  <c r="G38" i="40"/>
  <c r="H38" i="40"/>
  <c r="J38" i="40"/>
  <c r="K38" i="40"/>
  <c r="M38" i="40"/>
  <c r="N38" i="40"/>
  <c r="P38" i="40"/>
  <c r="Q38" i="40"/>
  <c r="S38" i="40"/>
  <c r="R38" i="40"/>
  <c r="D37" i="40"/>
  <c r="E37" i="40"/>
  <c r="T37" i="40"/>
  <c r="G37" i="40"/>
  <c r="H37" i="40"/>
  <c r="J37" i="40"/>
  <c r="K37" i="40"/>
  <c r="M37" i="40"/>
  <c r="N37" i="40"/>
  <c r="P37" i="40"/>
  <c r="Q37" i="40"/>
  <c r="S37" i="40"/>
  <c r="R37" i="40"/>
  <c r="D36" i="40"/>
  <c r="E36" i="40"/>
  <c r="T36" i="40"/>
  <c r="G36" i="40"/>
  <c r="H36" i="40"/>
  <c r="J36" i="40"/>
  <c r="K36" i="40"/>
  <c r="M36" i="40"/>
  <c r="N36" i="40"/>
  <c r="P36" i="40"/>
  <c r="Q36" i="40"/>
  <c r="S36" i="40"/>
  <c r="R36" i="40"/>
  <c r="D35" i="40"/>
  <c r="E35" i="40"/>
  <c r="T35" i="40"/>
  <c r="G35" i="40"/>
  <c r="H35" i="40"/>
  <c r="J35" i="40"/>
  <c r="K35" i="40"/>
  <c r="M35" i="40"/>
  <c r="N35" i="40"/>
  <c r="P35" i="40"/>
  <c r="Q35" i="40"/>
  <c r="S35" i="40"/>
  <c r="R35" i="40"/>
  <c r="D34" i="40"/>
  <c r="E34" i="40"/>
  <c r="T34" i="40"/>
  <c r="G34" i="40"/>
  <c r="H34" i="40"/>
  <c r="J34" i="40"/>
  <c r="K34" i="40"/>
  <c r="M34" i="40"/>
  <c r="N34" i="40"/>
  <c r="P34" i="40"/>
  <c r="Q34" i="40"/>
  <c r="S34" i="40"/>
  <c r="R34" i="40"/>
  <c r="D33" i="40"/>
  <c r="E33" i="40"/>
  <c r="T33" i="40"/>
  <c r="G33" i="40"/>
  <c r="H33" i="40"/>
  <c r="J33" i="40"/>
  <c r="K33" i="40"/>
  <c r="M33" i="40"/>
  <c r="N33" i="40"/>
  <c r="P33" i="40"/>
  <c r="Q33" i="40"/>
  <c r="S33" i="40"/>
  <c r="R33" i="40"/>
  <c r="D32" i="40"/>
  <c r="E32" i="40"/>
  <c r="T32" i="40"/>
  <c r="G32" i="40"/>
  <c r="H32" i="40"/>
  <c r="J32" i="40"/>
  <c r="K32" i="40"/>
  <c r="M32" i="40"/>
  <c r="N32" i="40"/>
  <c r="P32" i="40"/>
  <c r="Q32" i="40"/>
  <c r="S32" i="40"/>
  <c r="R32" i="40"/>
  <c r="D31" i="40"/>
  <c r="E31" i="40"/>
  <c r="T31" i="40"/>
  <c r="G31" i="40"/>
  <c r="H31" i="40"/>
  <c r="J31" i="40"/>
  <c r="K31" i="40"/>
  <c r="M31" i="40"/>
  <c r="N31" i="40"/>
  <c r="P31" i="40"/>
  <c r="Q31" i="40"/>
  <c r="S31" i="40"/>
  <c r="R31" i="40"/>
  <c r="D30" i="40"/>
  <c r="E30" i="40"/>
  <c r="T30" i="40"/>
  <c r="G30" i="40"/>
  <c r="H30" i="40"/>
  <c r="J30" i="40"/>
  <c r="K30" i="40"/>
  <c r="M30" i="40"/>
  <c r="N30" i="40"/>
  <c r="P30" i="40"/>
  <c r="Q30" i="40"/>
  <c r="S30" i="40"/>
  <c r="R30" i="40"/>
  <c r="D29" i="40"/>
  <c r="E29" i="40"/>
  <c r="T29" i="40"/>
  <c r="G29" i="40"/>
  <c r="H29" i="40"/>
  <c r="J29" i="40"/>
  <c r="K29" i="40"/>
  <c r="M29" i="40"/>
  <c r="N29" i="40"/>
  <c r="P29" i="40"/>
  <c r="Q29" i="40"/>
  <c r="S29" i="40"/>
  <c r="R29" i="40"/>
  <c r="D28" i="40"/>
  <c r="E28" i="40"/>
  <c r="T28" i="40"/>
  <c r="G28" i="40"/>
  <c r="H28" i="40"/>
  <c r="J28" i="40"/>
  <c r="K28" i="40"/>
  <c r="M28" i="40"/>
  <c r="N28" i="40"/>
  <c r="P28" i="40"/>
  <c r="Q28" i="40"/>
  <c r="S28" i="40"/>
  <c r="R28" i="40"/>
  <c r="D27" i="40"/>
  <c r="E27" i="40"/>
  <c r="T27" i="40"/>
  <c r="G27" i="40"/>
  <c r="H27" i="40"/>
  <c r="J27" i="40"/>
  <c r="K27" i="40"/>
  <c r="M27" i="40"/>
  <c r="N27" i="40"/>
  <c r="P27" i="40"/>
  <c r="Q27" i="40"/>
  <c r="S27" i="40"/>
  <c r="R27" i="40"/>
  <c r="D26" i="40"/>
  <c r="E26" i="40"/>
  <c r="T26" i="40"/>
  <c r="G26" i="40"/>
  <c r="H26" i="40"/>
  <c r="J26" i="40"/>
  <c r="K26" i="40"/>
  <c r="M26" i="40"/>
  <c r="N26" i="40"/>
  <c r="P26" i="40"/>
  <c r="Q26" i="40"/>
  <c r="S26" i="40"/>
  <c r="R26" i="40"/>
  <c r="D25" i="40"/>
  <c r="E25" i="40"/>
  <c r="T25" i="40"/>
  <c r="G25" i="40"/>
  <c r="H25" i="40"/>
  <c r="J25" i="40"/>
  <c r="K25" i="40"/>
  <c r="M25" i="40"/>
  <c r="N25" i="40"/>
  <c r="P25" i="40"/>
  <c r="Q25" i="40"/>
  <c r="S25" i="40"/>
  <c r="R25" i="40"/>
  <c r="D24" i="40"/>
  <c r="E24" i="40"/>
  <c r="T24" i="40"/>
  <c r="G24" i="40"/>
  <c r="H24" i="40"/>
  <c r="J24" i="40"/>
  <c r="K24" i="40"/>
  <c r="M24" i="40"/>
  <c r="N24" i="40"/>
  <c r="P24" i="40"/>
  <c r="Q24" i="40"/>
  <c r="S24" i="40"/>
  <c r="R24" i="40"/>
  <c r="D23" i="40"/>
  <c r="E23" i="40"/>
  <c r="T23" i="40"/>
  <c r="G23" i="40"/>
  <c r="H23" i="40"/>
  <c r="J23" i="40"/>
  <c r="K23" i="40"/>
  <c r="M23" i="40"/>
  <c r="N23" i="40"/>
  <c r="P23" i="40"/>
  <c r="Q23" i="40"/>
  <c r="S23" i="40"/>
  <c r="R23" i="40"/>
  <c r="D22" i="40"/>
  <c r="E22" i="40"/>
  <c r="T22" i="40"/>
  <c r="G22" i="40"/>
  <c r="H22" i="40"/>
  <c r="J22" i="40"/>
  <c r="K22" i="40"/>
  <c r="M22" i="40"/>
  <c r="N22" i="40"/>
  <c r="P22" i="40"/>
  <c r="Q22" i="40"/>
  <c r="S22" i="40"/>
  <c r="R22" i="40"/>
  <c r="D21" i="40"/>
  <c r="E21" i="40"/>
  <c r="T21" i="40"/>
  <c r="G21" i="40"/>
  <c r="H21" i="40"/>
  <c r="J21" i="40"/>
  <c r="K21" i="40"/>
  <c r="M21" i="40"/>
  <c r="N21" i="40"/>
  <c r="P21" i="40"/>
  <c r="Q21" i="40"/>
  <c r="S21" i="40"/>
  <c r="R21" i="40"/>
  <c r="D20" i="40"/>
  <c r="E20" i="40"/>
  <c r="T20" i="40"/>
  <c r="G20" i="40"/>
  <c r="H20" i="40"/>
  <c r="J20" i="40"/>
  <c r="K20" i="40"/>
  <c r="M20" i="40"/>
  <c r="N20" i="40"/>
  <c r="P20" i="40"/>
  <c r="Q20" i="40"/>
  <c r="S20" i="40"/>
  <c r="R20" i="40"/>
  <c r="D19" i="40"/>
  <c r="E19" i="40"/>
  <c r="T19" i="40"/>
  <c r="G19" i="40"/>
  <c r="H19" i="40"/>
  <c r="J19" i="40"/>
  <c r="K19" i="40"/>
  <c r="M19" i="40"/>
  <c r="N19" i="40"/>
  <c r="P19" i="40"/>
  <c r="Q19" i="40"/>
  <c r="S19" i="40"/>
  <c r="R19" i="40"/>
  <c r="D18" i="40"/>
  <c r="E18" i="40"/>
  <c r="T18" i="40"/>
  <c r="G18" i="40"/>
  <c r="H18" i="40"/>
  <c r="J18" i="40"/>
  <c r="K18" i="40"/>
  <c r="M18" i="40"/>
  <c r="N18" i="40"/>
  <c r="P18" i="40"/>
  <c r="Q18" i="40"/>
  <c r="S18" i="40"/>
  <c r="R18" i="40"/>
  <c r="D17" i="40"/>
  <c r="E17" i="40"/>
  <c r="T17" i="40"/>
  <c r="G17" i="40"/>
  <c r="H17" i="40"/>
  <c r="J17" i="40"/>
  <c r="K17" i="40"/>
  <c r="M17" i="40"/>
  <c r="N17" i="40"/>
  <c r="P17" i="40"/>
  <c r="Q17" i="40"/>
  <c r="S17" i="40"/>
  <c r="R17" i="40"/>
  <c r="D16" i="40"/>
  <c r="E16" i="40"/>
  <c r="T16" i="40"/>
  <c r="G16" i="40"/>
  <c r="H16" i="40"/>
  <c r="J16" i="40"/>
  <c r="K16" i="40"/>
  <c r="M16" i="40"/>
  <c r="N16" i="40"/>
  <c r="P16" i="40"/>
  <c r="Q16" i="40"/>
  <c r="S16" i="40"/>
  <c r="R16" i="40"/>
  <c r="D15" i="40"/>
  <c r="E15" i="40"/>
  <c r="T15" i="40"/>
  <c r="G15" i="40"/>
  <c r="H15" i="40"/>
  <c r="J15" i="40"/>
  <c r="K15" i="40"/>
  <c r="M15" i="40"/>
  <c r="N15" i="40"/>
  <c r="P15" i="40"/>
  <c r="Q15" i="40"/>
  <c r="S15" i="40"/>
  <c r="R15" i="40"/>
  <c r="N13" i="39"/>
  <c r="N14" i="39"/>
  <c r="F29" i="41"/>
  <c r="G29" i="41"/>
  <c r="H29" i="41"/>
  <c r="D13" i="26"/>
  <c r="E13" i="26"/>
  <c r="I13" i="26"/>
  <c r="H13" i="26"/>
  <c r="D14" i="26"/>
  <c r="E14" i="26"/>
  <c r="I14" i="26"/>
  <c r="H14" i="26"/>
  <c r="C4" i="26"/>
  <c r="I29" i="41"/>
  <c r="D13" i="70"/>
  <c r="E13" i="70"/>
  <c r="I13" i="70"/>
  <c r="H13" i="70"/>
  <c r="D14" i="70"/>
  <c r="E14" i="70"/>
  <c r="I14" i="70"/>
  <c r="H14" i="70"/>
  <c r="C4" i="70"/>
  <c r="J29" i="41"/>
  <c r="K29" i="41"/>
  <c r="L29" i="41"/>
  <c r="F30" i="41"/>
  <c r="G30" i="41"/>
  <c r="H30" i="41"/>
  <c r="I30" i="41"/>
  <c r="J30" i="41"/>
  <c r="K30" i="41"/>
  <c r="L30" i="41"/>
  <c r="F31" i="41"/>
  <c r="G31" i="41"/>
  <c r="H31" i="41"/>
  <c r="I31" i="41"/>
  <c r="J31" i="41"/>
  <c r="K31" i="41"/>
  <c r="L31" i="41"/>
  <c r="F32" i="41"/>
  <c r="G32" i="41"/>
  <c r="H32" i="41"/>
  <c r="I32" i="41"/>
  <c r="J32" i="41"/>
  <c r="K32" i="41"/>
  <c r="L32" i="41"/>
  <c r="F33" i="41"/>
  <c r="G33" i="41"/>
  <c r="H33" i="41"/>
  <c r="I33" i="41"/>
  <c r="J33" i="41"/>
  <c r="K33" i="41"/>
  <c r="L33" i="41"/>
  <c r="F34" i="41"/>
  <c r="G34" i="41"/>
  <c r="H34" i="41"/>
  <c r="I34" i="41"/>
  <c r="J34" i="41"/>
  <c r="K34" i="41"/>
  <c r="L34" i="41"/>
  <c r="F35" i="41"/>
  <c r="G35" i="41"/>
  <c r="H35" i="41"/>
  <c r="I35" i="41"/>
  <c r="J35" i="41"/>
  <c r="K35" i="41"/>
  <c r="L35" i="41"/>
  <c r="F36" i="41"/>
  <c r="G36" i="41"/>
  <c r="H36" i="41"/>
  <c r="I36" i="41"/>
  <c r="J36" i="41"/>
  <c r="K36" i="41"/>
  <c r="L36" i="41"/>
  <c r="L37" i="41"/>
  <c r="L38" i="41"/>
  <c r="L39" i="41"/>
  <c r="L40" i="41"/>
  <c r="L41" i="41"/>
  <c r="L42" i="41"/>
  <c r="L43" i="41"/>
  <c r="L44" i="41"/>
  <c r="L45" i="41"/>
  <c r="L46" i="41"/>
  <c r="L47" i="41"/>
  <c r="L48" i="41"/>
  <c r="L49" i="41"/>
  <c r="L50" i="41"/>
  <c r="L51" i="41"/>
  <c r="L52" i="41"/>
  <c r="L53" i="41"/>
  <c r="L54" i="41"/>
  <c r="L55" i="41"/>
  <c r="L56" i="41"/>
  <c r="L57" i="41"/>
  <c r="L58" i="41"/>
  <c r="L59" i="41"/>
  <c r="L60" i="41"/>
  <c r="L61" i="41"/>
  <c r="L62" i="41"/>
  <c r="L63" i="41"/>
  <c r="L64" i="41"/>
  <c r="L65" i="41"/>
  <c r="L66" i="41"/>
  <c r="L67" i="41"/>
  <c r="L68" i="41"/>
  <c r="L69" i="41"/>
  <c r="L70" i="41"/>
  <c r="L71" i="41"/>
  <c r="L72" i="41"/>
  <c r="L73" i="41"/>
  <c r="L74" i="41"/>
  <c r="L75" i="41"/>
  <c r="L76" i="41"/>
  <c r="L77" i="41"/>
  <c r="L78" i="41"/>
  <c r="L79" i="41"/>
  <c r="L80" i="41"/>
  <c r="L81" i="41"/>
  <c r="K28" i="41"/>
  <c r="K37" i="41"/>
  <c r="K38" i="41"/>
  <c r="K39" i="41"/>
  <c r="K40" i="41"/>
  <c r="K41" i="41"/>
  <c r="K42" i="41"/>
  <c r="K43" i="41"/>
  <c r="K44" i="41"/>
  <c r="K45" i="41"/>
  <c r="K46" i="41"/>
  <c r="K47" i="41"/>
  <c r="K48" i="41"/>
  <c r="K49" i="41"/>
  <c r="K50" i="41"/>
  <c r="K51" i="41"/>
  <c r="K52" i="41"/>
  <c r="K53" i="41"/>
  <c r="K54" i="41"/>
  <c r="K55" i="41"/>
  <c r="K56" i="41"/>
  <c r="K57" i="41"/>
  <c r="K58" i="41"/>
  <c r="K59" i="41"/>
  <c r="K60" i="41"/>
  <c r="K61" i="41"/>
  <c r="K62" i="41"/>
  <c r="K63" i="41"/>
  <c r="K64" i="41"/>
  <c r="K65" i="41"/>
  <c r="K66" i="41"/>
  <c r="K67" i="41"/>
  <c r="K68" i="41"/>
  <c r="K69" i="41"/>
  <c r="K70" i="41"/>
  <c r="K71" i="41"/>
  <c r="K72" i="41"/>
  <c r="K73" i="41"/>
  <c r="K74" i="41"/>
  <c r="K75" i="41"/>
  <c r="K76" i="41"/>
  <c r="K77" i="41"/>
  <c r="K78" i="41"/>
  <c r="K79" i="41"/>
  <c r="K80" i="41"/>
  <c r="K81" i="41"/>
  <c r="G37" i="41"/>
  <c r="G38" i="41"/>
  <c r="G39" i="41"/>
  <c r="G40" i="41"/>
  <c r="G41" i="41"/>
  <c r="G42" i="41"/>
  <c r="G43" i="41"/>
  <c r="G44" i="41"/>
  <c r="G45" i="41"/>
  <c r="G46" i="41"/>
  <c r="G47" i="41"/>
  <c r="G48" i="41"/>
  <c r="G49" i="41"/>
  <c r="G50" i="41"/>
  <c r="G51" i="41"/>
  <c r="G52" i="41"/>
  <c r="G53" i="41"/>
  <c r="G54" i="41"/>
  <c r="G55" i="41"/>
  <c r="G56" i="41"/>
  <c r="G57" i="41"/>
  <c r="G58" i="41"/>
  <c r="G59" i="41"/>
  <c r="G60" i="41"/>
  <c r="G61" i="41"/>
  <c r="G62" i="41"/>
  <c r="G63" i="41"/>
  <c r="G64" i="41"/>
  <c r="G65" i="41"/>
  <c r="G66" i="41"/>
  <c r="G67" i="41"/>
  <c r="G68" i="41"/>
  <c r="G69" i="41"/>
  <c r="G70" i="41"/>
  <c r="G71" i="41"/>
  <c r="G72" i="41"/>
  <c r="G73" i="41"/>
  <c r="G74" i="41"/>
  <c r="G75" i="41"/>
  <c r="G76" i="41"/>
  <c r="G77" i="41"/>
  <c r="G78" i="41"/>
  <c r="G79" i="41"/>
  <c r="G80" i="41"/>
  <c r="G81" i="41"/>
  <c r="G28" i="41"/>
  <c r="E21" i="41"/>
  <c r="E20" i="41"/>
  <c r="E17" i="41"/>
  <c r="B6" i="55"/>
  <c r="H6" i="55"/>
  <c r="B7" i="55"/>
  <c r="H7" i="55"/>
  <c r="B8" i="55"/>
  <c r="H8" i="55"/>
  <c r="B9" i="55"/>
  <c r="H9" i="55"/>
  <c r="B5" i="55"/>
  <c r="G21" i="55"/>
  <c r="F21" i="55"/>
  <c r="E21" i="55"/>
  <c r="D21" i="55"/>
  <c r="C21" i="55"/>
  <c r="G6" i="55"/>
  <c r="G8" i="55"/>
  <c r="N69" i="73"/>
  <c r="N70" i="73"/>
  <c r="N71" i="73"/>
  <c r="N72" i="73"/>
  <c r="N73" i="73"/>
  <c r="N74" i="73"/>
  <c r="N75" i="73"/>
  <c r="N76" i="73"/>
  <c r="N77" i="73"/>
  <c r="N78" i="73"/>
  <c r="N79" i="73"/>
  <c r="N80" i="73"/>
  <c r="N81" i="73"/>
  <c r="N82" i="73"/>
  <c r="N83" i="73"/>
  <c r="N84" i="73"/>
  <c r="N85" i="73"/>
  <c r="N86" i="73"/>
  <c r="N87" i="73"/>
  <c r="N88" i="73"/>
  <c r="N89" i="73"/>
  <c r="N90" i="73"/>
  <c r="N91" i="73"/>
  <c r="N92" i="73"/>
  <c r="N93" i="73"/>
  <c r="N94" i="73"/>
  <c r="N95" i="73"/>
  <c r="N96" i="73"/>
  <c r="N97" i="73"/>
  <c r="N68" i="73"/>
  <c r="N23" i="73"/>
  <c r="N24" i="73"/>
  <c r="N25" i="73"/>
  <c r="N26" i="73"/>
  <c r="N27" i="73"/>
  <c r="N28" i="73"/>
  <c r="N29" i="73"/>
  <c r="N30" i="73"/>
  <c r="N31" i="73"/>
  <c r="N32" i="73"/>
  <c r="N33" i="73"/>
  <c r="N34" i="73"/>
  <c r="N35" i="73"/>
  <c r="N36" i="73"/>
  <c r="N37" i="73"/>
  <c r="N38" i="73"/>
  <c r="N39" i="73"/>
  <c r="N40" i="73"/>
  <c r="N41" i="73"/>
  <c r="N42" i="73"/>
  <c r="N43" i="73"/>
  <c r="N44" i="73"/>
  <c r="N45" i="73"/>
  <c r="N46" i="73"/>
  <c r="N47" i="73"/>
  <c r="N48" i="73"/>
  <c r="N49" i="73"/>
  <c r="N50" i="73"/>
  <c r="N51" i="73"/>
  <c r="N52" i="73"/>
  <c r="N53" i="73"/>
  <c r="N54" i="73"/>
  <c r="N55" i="73"/>
  <c r="N56" i="73"/>
  <c r="N57" i="73"/>
  <c r="N58" i="73"/>
  <c r="N59" i="73"/>
  <c r="N60" i="73"/>
  <c r="N61" i="73"/>
  <c r="N62" i="73"/>
  <c r="N63" i="73"/>
  <c r="N64" i="73"/>
  <c r="N65" i="73"/>
  <c r="N66" i="73"/>
  <c r="N67" i="73"/>
  <c r="N22" i="73"/>
  <c r="N9" i="73"/>
  <c r="N10" i="73"/>
  <c r="N11" i="73"/>
  <c r="N12" i="73"/>
  <c r="N13" i="73"/>
  <c r="N14" i="73"/>
  <c r="N15" i="73"/>
  <c r="N16" i="73"/>
  <c r="N17" i="73"/>
  <c r="N18" i="73"/>
  <c r="N19" i="73"/>
  <c r="N20" i="73"/>
  <c r="N21" i="73"/>
  <c r="N8" i="73"/>
  <c r="M23" i="73"/>
  <c r="M24" i="73"/>
  <c r="M25" i="73"/>
  <c r="M26" i="73"/>
  <c r="M27" i="73"/>
  <c r="M28" i="73"/>
  <c r="M29" i="73"/>
  <c r="M30" i="73"/>
  <c r="M31" i="73"/>
  <c r="M32" i="73"/>
  <c r="M33" i="73"/>
  <c r="M34" i="73"/>
  <c r="M35" i="73"/>
  <c r="M36" i="73"/>
  <c r="M37" i="73"/>
  <c r="M38" i="73"/>
  <c r="M39" i="73"/>
  <c r="M40" i="73"/>
  <c r="M41" i="73"/>
  <c r="M42" i="73"/>
  <c r="M43" i="73"/>
  <c r="M44" i="73"/>
  <c r="M45" i="73"/>
  <c r="M46" i="73"/>
  <c r="M47" i="73"/>
  <c r="M48" i="73"/>
  <c r="M49" i="73"/>
  <c r="M50" i="73"/>
  <c r="M51" i="73"/>
  <c r="M52" i="73"/>
  <c r="M53" i="73"/>
  <c r="M54" i="73"/>
  <c r="M55" i="73"/>
  <c r="M56" i="73"/>
  <c r="M57" i="73"/>
  <c r="M58" i="73"/>
  <c r="M59" i="73"/>
  <c r="M60" i="73"/>
  <c r="M61" i="73"/>
  <c r="M62" i="73"/>
  <c r="M63" i="73"/>
  <c r="M64" i="73"/>
  <c r="M65" i="73"/>
  <c r="M66" i="73"/>
  <c r="M67" i="73"/>
  <c r="M68" i="73"/>
  <c r="M69" i="73"/>
  <c r="M70" i="73"/>
  <c r="M71" i="73"/>
  <c r="M72" i="73"/>
  <c r="M73" i="73"/>
  <c r="M74" i="73"/>
  <c r="M75" i="73"/>
  <c r="M76" i="73"/>
  <c r="M77" i="73"/>
  <c r="M78" i="73"/>
  <c r="M79" i="73"/>
  <c r="M80" i="73"/>
  <c r="M81" i="73"/>
  <c r="M82" i="73"/>
  <c r="M83" i="73"/>
  <c r="M84" i="73"/>
  <c r="M85" i="73"/>
  <c r="M86" i="73"/>
  <c r="M87" i="73"/>
  <c r="M88" i="73"/>
  <c r="M89" i="73"/>
  <c r="M90" i="73"/>
  <c r="M91" i="73"/>
  <c r="M92" i="73"/>
  <c r="M93" i="73"/>
  <c r="M94" i="73"/>
  <c r="M95" i="73"/>
  <c r="M96" i="73"/>
  <c r="M97" i="73"/>
  <c r="M22" i="73"/>
  <c r="M9" i="73"/>
  <c r="M10" i="73"/>
  <c r="M11" i="73"/>
  <c r="M12" i="73"/>
  <c r="M13" i="73"/>
  <c r="M14" i="73"/>
  <c r="M15" i="73"/>
  <c r="M16" i="73"/>
  <c r="M17" i="73"/>
  <c r="M18" i="73"/>
  <c r="M19" i="73"/>
  <c r="M20" i="73"/>
  <c r="M21" i="73"/>
  <c r="M8" i="73"/>
  <c r="H28" i="41"/>
  <c r="H37" i="41"/>
  <c r="H38" i="41"/>
  <c r="H39" i="41"/>
  <c r="H40" i="41"/>
  <c r="H41" i="41"/>
  <c r="H42" i="41"/>
  <c r="H43" i="41"/>
  <c r="H44" i="41"/>
  <c r="H45" i="41"/>
  <c r="H46" i="41"/>
  <c r="H47" i="41"/>
  <c r="H48" i="41"/>
  <c r="H49" i="41"/>
  <c r="H50" i="41"/>
  <c r="H51" i="41"/>
  <c r="H52" i="41"/>
  <c r="H53" i="41"/>
  <c r="H54" i="41"/>
  <c r="H55" i="41"/>
  <c r="H56" i="41"/>
  <c r="H57" i="41"/>
  <c r="H58" i="41"/>
  <c r="H59" i="41"/>
  <c r="H60" i="41"/>
  <c r="H61" i="41"/>
  <c r="H62" i="41"/>
  <c r="H63" i="41"/>
  <c r="H64" i="41"/>
  <c r="H65" i="41"/>
  <c r="H66" i="41"/>
  <c r="H67" i="41"/>
  <c r="H68" i="41"/>
  <c r="H69" i="41"/>
  <c r="H70" i="41"/>
  <c r="H71" i="41"/>
  <c r="H72" i="41"/>
  <c r="H73" i="41"/>
  <c r="H74" i="41"/>
  <c r="H75" i="41"/>
  <c r="H76" i="41"/>
  <c r="H77" i="41"/>
  <c r="H78" i="41"/>
  <c r="H79" i="41"/>
  <c r="H80" i="41"/>
  <c r="H81"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E37" i="41"/>
  <c r="E38" i="41"/>
  <c r="E39" i="41"/>
  <c r="E40" i="41"/>
  <c r="E41" i="41"/>
  <c r="E42" i="41"/>
  <c r="E43" i="41"/>
  <c r="E44" i="41"/>
  <c r="E45" i="41"/>
  <c r="E46" i="41"/>
  <c r="E47" i="41"/>
  <c r="E48" i="41"/>
  <c r="E49" i="41"/>
  <c r="E50" i="41"/>
  <c r="E51" i="41"/>
  <c r="E52" i="41"/>
  <c r="E53" i="41"/>
  <c r="E54" i="41"/>
  <c r="E55" i="41"/>
  <c r="E56" i="41"/>
  <c r="E57" i="41"/>
  <c r="E58" i="41"/>
  <c r="E59" i="41"/>
  <c r="E60" i="41"/>
  <c r="E61" i="41"/>
  <c r="E62" i="41"/>
  <c r="E63" i="41"/>
  <c r="E64" i="41"/>
  <c r="E65" i="41"/>
  <c r="E66" i="41"/>
  <c r="E67" i="41"/>
  <c r="E68" i="41"/>
  <c r="E69" i="41"/>
  <c r="E70" i="41"/>
  <c r="E71" i="41"/>
  <c r="E72" i="41"/>
  <c r="E73" i="41"/>
  <c r="E74" i="41"/>
  <c r="E75" i="41"/>
  <c r="E76" i="41"/>
  <c r="E77" i="41"/>
  <c r="E78" i="41"/>
  <c r="E79" i="41"/>
  <c r="E80" i="41"/>
  <c r="E81" i="41"/>
  <c r="D14" i="71"/>
  <c r="D13" i="71"/>
  <c r="C14" i="71"/>
  <c r="C13" i="71"/>
  <c r="E14" i="39"/>
  <c r="E13" i="39"/>
  <c r="D14" i="39"/>
  <c r="D13" i="39"/>
  <c r="E14" i="40"/>
  <c r="E13" i="40"/>
  <c r="D14" i="40"/>
  <c r="D13" i="40"/>
  <c r="E12" i="41"/>
  <c r="E11" i="41"/>
  <c r="E23" i="41"/>
  <c r="G7" i="55"/>
  <c r="G9" i="55"/>
  <c r="F9" i="55"/>
  <c r="E13" i="41"/>
  <c r="F7" i="55"/>
  <c r="R13" i="39"/>
  <c r="P13" i="39"/>
  <c r="T14" i="40"/>
  <c r="M14" i="40"/>
  <c r="N14" i="40"/>
  <c r="H16" i="55"/>
  <c r="J13" i="71"/>
  <c r="I13" i="71"/>
  <c r="F8" i="55"/>
  <c r="G5" i="55"/>
  <c r="G10" i="55"/>
  <c r="J14" i="71"/>
  <c r="T13" i="40"/>
  <c r="I17" i="41"/>
  <c r="J14" i="40"/>
  <c r="K14" i="40"/>
  <c r="R14" i="40"/>
  <c r="P14" i="40"/>
  <c r="Q14" i="40"/>
  <c r="G14" i="40"/>
  <c r="H14" i="40"/>
  <c r="O13" i="39"/>
  <c r="Q13" i="39"/>
  <c r="I20" i="41"/>
  <c r="I21" i="41"/>
  <c r="I23" i="41"/>
  <c r="I14" i="71"/>
  <c r="C4" i="71"/>
  <c r="S14" i="40"/>
  <c r="C9" i="55"/>
  <c r="C8" i="55"/>
  <c r="F40" i="41"/>
  <c r="F39" i="41"/>
  <c r="F37" i="41"/>
  <c r="F38" i="41"/>
  <c r="B4" i="74"/>
  <c r="B6" i="74"/>
  <c r="J48" i="41"/>
  <c r="B5" i="74"/>
  <c r="B2" i="74"/>
  <c r="F5" i="55"/>
  <c r="F6" i="55"/>
  <c r="F4" i="39"/>
  <c r="C6" i="55"/>
  <c r="E7" i="40"/>
  <c r="R13" i="40"/>
  <c r="E6" i="40"/>
  <c r="N13" i="40"/>
  <c r="D7" i="40"/>
  <c r="H13" i="40"/>
  <c r="D5" i="40"/>
  <c r="M13" i="40"/>
  <c r="G13" i="40"/>
  <c r="E5" i="40"/>
  <c r="Q13" i="40"/>
  <c r="J13" i="40"/>
  <c r="E8" i="40"/>
  <c r="K13" i="40"/>
  <c r="D6" i="40"/>
  <c r="P13" i="40"/>
  <c r="S13" i="40"/>
  <c r="C7" i="55"/>
  <c r="D8" i="40"/>
  <c r="E7" i="55"/>
  <c r="C23" i="55"/>
  <c r="E23" i="55"/>
  <c r="G23" i="55"/>
  <c r="D24" i="55"/>
  <c r="F24" i="55"/>
  <c r="C25" i="55"/>
  <c r="E25" i="55"/>
  <c r="G25" i="55"/>
  <c r="D26" i="55"/>
  <c r="F26" i="55"/>
  <c r="C27" i="55"/>
  <c r="E27" i="55"/>
  <c r="G27" i="55"/>
  <c r="D28" i="55"/>
  <c r="F28" i="55"/>
  <c r="C29" i="55"/>
  <c r="E29" i="55"/>
  <c r="G29" i="55"/>
  <c r="D30" i="55"/>
  <c r="F30" i="55"/>
  <c r="C31" i="55"/>
  <c r="E31" i="55"/>
  <c r="G31" i="55"/>
  <c r="D32" i="55"/>
  <c r="F32" i="55"/>
  <c r="C33" i="55"/>
  <c r="E33" i="55"/>
  <c r="G33" i="55"/>
  <c r="D34" i="55"/>
  <c r="F34" i="55"/>
  <c r="C35" i="55"/>
  <c r="E35" i="55"/>
  <c r="G35" i="55"/>
  <c r="D36" i="55"/>
  <c r="F36" i="55"/>
  <c r="C37" i="55"/>
  <c r="E37" i="55"/>
  <c r="G37" i="55"/>
  <c r="D38" i="55"/>
  <c r="F38" i="55"/>
  <c r="C39" i="55"/>
  <c r="E39" i="55"/>
  <c r="G39" i="55"/>
  <c r="D40" i="55"/>
  <c r="F40" i="55"/>
  <c r="C41" i="55"/>
  <c r="E41" i="55"/>
  <c r="G41" i="55"/>
  <c r="D42" i="55"/>
  <c r="F42" i="55"/>
  <c r="C43" i="55"/>
  <c r="E43" i="55"/>
  <c r="G43" i="55"/>
  <c r="D44" i="55"/>
  <c r="F44" i="55"/>
  <c r="C45" i="55"/>
  <c r="E45" i="55"/>
  <c r="F23" i="55"/>
  <c r="C24" i="55"/>
  <c r="E24" i="55"/>
  <c r="G24" i="55"/>
  <c r="D25" i="55"/>
  <c r="F25" i="55"/>
  <c r="C26" i="55"/>
  <c r="E26" i="55"/>
  <c r="G26" i="55"/>
  <c r="D27" i="55"/>
  <c r="F27" i="55"/>
  <c r="C28" i="55"/>
  <c r="E28" i="55"/>
  <c r="G28" i="55"/>
  <c r="D29" i="55"/>
  <c r="F29" i="55"/>
  <c r="C30" i="55"/>
  <c r="E30" i="55"/>
  <c r="G30" i="55"/>
  <c r="D31" i="55"/>
  <c r="F31" i="55"/>
  <c r="C32" i="55"/>
  <c r="E32" i="55"/>
  <c r="G32" i="55"/>
  <c r="D33" i="55"/>
  <c r="F33" i="55"/>
  <c r="C34" i="55"/>
  <c r="E34" i="55"/>
  <c r="G34" i="55"/>
  <c r="D35" i="55"/>
  <c r="F35" i="55"/>
  <c r="C36" i="55"/>
  <c r="E36" i="55"/>
  <c r="G36" i="55"/>
  <c r="D37" i="55"/>
  <c r="F37" i="55"/>
  <c r="C38" i="55"/>
  <c r="E38" i="55"/>
  <c r="G38" i="55"/>
  <c r="D39" i="55"/>
  <c r="F39" i="55"/>
  <c r="C40" i="55"/>
  <c r="E40" i="55"/>
  <c r="G40" i="55"/>
  <c r="D41" i="55"/>
  <c r="F41" i="55"/>
  <c r="C42" i="55"/>
  <c r="E42" i="55"/>
  <c r="G42" i="55"/>
  <c r="D43" i="55"/>
  <c r="F43" i="55"/>
  <c r="C44" i="55"/>
  <c r="E44" i="55"/>
  <c r="G44" i="55"/>
  <c r="D45" i="55"/>
  <c r="F45" i="55"/>
  <c r="G45" i="55"/>
  <c r="D46" i="55"/>
  <c r="F46" i="55"/>
  <c r="C47" i="55"/>
  <c r="E47" i="55"/>
  <c r="G47" i="55"/>
  <c r="D48" i="55"/>
  <c r="F48" i="55"/>
  <c r="C49" i="55"/>
  <c r="E49" i="55"/>
  <c r="G49" i="55"/>
  <c r="D50" i="55"/>
  <c r="F50" i="55"/>
  <c r="C51" i="55"/>
  <c r="E51" i="55"/>
  <c r="G51" i="55"/>
  <c r="D52" i="55"/>
  <c r="F52" i="55"/>
  <c r="C53" i="55"/>
  <c r="E53" i="55"/>
  <c r="G53" i="55"/>
  <c r="D54" i="55"/>
  <c r="F54" i="55"/>
  <c r="C55" i="55"/>
  <c r="E55" i="55"/>
  <c r="G55" i="55"/>
  <c r="D56" i="55"/>
  <c r="F56" i="55"/>
  <c r="C57" i="55"/>
  <c r="E57" i="55"/>
  <c r="G57" i="55"/>
  <c r="D58" i="55"/>
  <c r="F58" i="55"/>
  <c r="C59" i="55"/>
  <c r="E59" i="55"/>
  <c r="G59" i="55"/>
  <c r="D60" i="55"/>
  <c r="F60" i="55"/>
  <c r="C61" i="55"/>
  <c r="E61" i="55"/>
  <c r="G61" i="55"/>
  <c r="D62" i="55"/>
  <c r="F62" i="55"/>
  <c r="C63" i="55"/>
  <c r="E63" i="55"/>
  <c r="G63" i="55"/>
  <c r="D64" i="55"/>
  <c r="F64" i="55"/>
  <c r="C65" i="55"/>
  <c r="E65" i="55"/>
  <c r="G65" i="55"/>
  <c r="D66" i="55"/>
  <c r="F66" i="55"/>
  <c r="C67" i="55"/>
  <c r="E67" i="55"/>
  <c r="G67" i="55"/>
  <c r="D68" i="55"/>
  <c r="F68" i="55"/>
  <c r="C69" i="55"/>
  <c r="E69" i="55"/>
  <c r="G69" i="55"/>
  <c r="D70" i="55"/>
  <c r="F70" i="55"/>
  <c r="C71" i="55"/>
  <c r="E71" i="55"/>
  <c r="G71" i="55"/>
  <c r="D72" i="55"/>
  <c r="F72" i="55"/>
  <c r="C73" i="55"/>
  <c r="E73" i="55"/>
  <c r="G73" i="55"/>
  <c r="D74" i="55"/>
  <c r="F74" i="55"/>
  <c r="C75" i="55"/>
  <c r="E75" i="55"/>
  <c r="G75" i="55"/>
  <c r="D76" i="55"/>
  <c r="F76" i="55"/>
  <c r="E22" i="55"/>
  <c r="C46" i="55"/>
  <c r="E46" i="55"/>
  <c r="G46" i="55"/>
  <c r="D47" i="55"/>
  <c r="F47" i="55"/>
  <c r="C48" i="55"/>
  <c r="E48" i="55"/>
  <c r="G48" i="55"/>
  <c r="D49" i="55"/>
  <c r="F49" i="55"/>
  <c r="C50" i="55"/>
  <c r="E50" i="55"/>
  <c r="G50" i="55"/>
  <c r="D51" i="55"/>
  <c r="F51" i="55"/>
  <c r="C52" i="55"/>
  <c r="E52" i="55"/>
  <c r="G52" i="55"/>
  <c r="D53" i="55"/>
  <c r="F53" i="55"/>
  <c r="C54" i="55"/>
  <c r="E54" i="55"/>
  <c r="G54" i="55"/>
  <c r="D55" i="55"/>
  <c r="F55" i="55"/>
  <c r="C56" i="55"/>
  <c r="E56" i="55"/>
  <c r="G56" i="55"/>
  <c r="D57" i="55"/>
  <c r="F57" i="55"/>
  <c r="C58" i="55"/>
  <c r="E58" i="55"/>
  <c r="G58" i="55"/>
  <c r="D59" i="55"/>
  <c r="F59" i="55"/>
  <c r="C60" i="55"/>
  <c r="E60" i="55"/>
  <c r="G60" i="55"/>
  <c r="D61" i="55"/>
  <c r="F61" i="55"/>
  <c r="C62" i="55"/>
  <c r="E62" i="55"/>
  <c r="G62" i="55"/>
  <c r="D63" i="55"/>
  <c r="F63" i="55"/>
  <c r="C64" i="55"/>
  <c r="E64" i="55"/>
  <c r="G64" i="55"/>
  <c r="D65" i="55"/>
  <c r="F65" i="55"/>
  <c r="C66" i="55"/>
  <c r="E66" i="55"/>
  <c r="G66" i="55"/>
  <c r="D67" i="55"/>
  <c r="F67" i="55"/>
  <c r="C68" i="55"/>
  <c r="E68" i="55"/>
  <c r="G68" i="55"/>
  <c r="D69" i="55"/>
  <c r="F69" i="55"/>
  <c r="C70" i="55"/>
  <c r="E70" i="55"/>
  <c r="G70" i="55"/>
  <c r="D71" i="55"/>
  <c r="F71" i="55"/>
  <c r="C72" i="55"/>
  <c r="E72" i="55"/>
  <c r="G72" i="55"/>
  <c r="D73" i="55"/>
  <c r="F73" i="55"/>
  <c r="C74" i="55"/>
  <c r="E74" i="55"/>
  <c r="G74" i="55"/>
  <c r="D75" i="55"/>
  <c r="F75" i="55"/>
  <c r="C76" i="55"/>
  <c r="E76" i="55"/>
  <c r="G76" i="55"/>
  <c r="F22" i="55"/>
  <c r="D22" i="55"/>
  <c r="D23" i="55"/>
  <c r="R14" i="39"/>
  <c r="O14" i="39"/>
  <c r="P14" i="39"/>
  <c r="G22" i="55"/>
  <c r="D6" i="55"/>
  <c r="D7" i="55"/>
  <c r="I7" i="55"/>
  <c r="E6" i="55"/>
  <c r="D8" i="55"/>
  <c r="E9" i="55"/>
  <c r="E8" i="55"/>
  <c r="D9" i="55"/>
  <c r="F10" i="55"/>
  <c r="D5" i="39"/>
  <c r="D4" i="39"/>
  <c r="J44" i="41"/>
  <c r="J69" i="41"/>
  <c r="J81" i="41"/>
  <c r="J56" i="41"/>
  <c r="J49" i="41"/>
  <c r="J66" i="41"/>
  <c r="J41" i="41"/>
  <c r="J27" i="41"/>
  <c r="J53" i="41"/>
  <c r="J52" i="41"/>
  <c r="J65" i="41"/>
  <c r="J76" i="41"/>
  <c r="J59" i="41"/>
  <c r="J55" i="41"/>
  <c r="J38" i="41"/>
  <c r="I40" i="41"/>
  <c r="I49" i="41"/>
  <c r="I41" i="41"/>
  <c r="I74" i="41"/>
  <c r="I51" i="41"/>
  <c r="I72" i="41"/>
  <c r="I44" i="41"/>
  <c r="I52" i="41"/>
  <c r="I56" i="41"/>
  <c r="I67" i="41"/>
  <c r="I62" i="41"/>
  <c r="I73" i="41"/>
  <c r="I55" i="41"/>
  <c r="I27" i="41"/>
  <c r="I66" i="41"/>
  <c r="I54" i="41"/>
  <c r="J77" i="41"/>
  <c r="J61" i="41"/>
  <c r="J45" i="41"/>
  <c r="J68" i="41"/>
  <c r="J73" i="41"/>
  <c r="J57" i="41"/>
  <c r="J39" i="41"/>
  <c r="J60" i="41"/>
  <c r="J28" i="41"/>
  <c r="I48" i="41"/>
  <c r="I64" i="41"/>
  <c r="I80" i="41"/>
  <c r="I43" i="41"/>
  <c r="I59" i="41"/>
  <c r="I75" i="41"/>
  <c r="I46" i="41"/>
  <c r="I78" i="41"/>
  <c r="I57" i="41"/>
  <c r="I76" i="41"/>
  <c r="I38" i="41"/>
  <c r="I42" i="41"/>
  <c r="I53" i="41"/>
  <c r="I47" i="41"/>
  <c r="I63" i="41"/>
  <c r="I77" i="41"/>
  <c r="J64" i="41"/>
  <c r="J37" i="41"/>
  <c r="J50" i="41"/>
  <c r="J71" i="41"/>
  <c r="J70" i="41"/>
  <c r="J51" i="41"/>
  <c r="J54" i="41"/>
  <c r="J79" i="41"/>
  <c r="J63" i="41"/>
  <c r="J47" i="41"/>
  <c r="J72" i="41"/>
  <c r="J40" i="41"/>
  <c r="D21" i="41"/>
  <c r="J42" i="41"/>
  <c r="J58" i="41"/>
  <c r="J74" i="41"/>
  <c r="J75" i="41"/>
  <c r="J43" i="41"/>
  <c r="I61" i="41"/>
  <c r="I50" i="41"/>
  <c r="I45" i="41"/>
  <c r="I65" i="41"/>
  <c r="I79" i="41"/>
  <c r="I68" i="41"/>
  <c r="I69" i="41"/>
  <c r="I37" i="41"/>
  <c r="I58" i="41"/>
  <c r="D20" i="41"/>
  <c r="I81" i="41"/>
  <c r="I70" i="41"/>
  <c r="I71" i="41"/>
  <c r="I39" i="41"/>
  <c r="I60" i="41"/>
  <c r="I28" i="41"/>
  <c r="J78" i="41"/>
  <c r="J62" i="41"/>
  <c r="J46" i="41"/>
  <c r="J80" i="41"/>
  <c r="J67" i="41"/>
  <c r="F27" i="41"/>
  <c r="F28" i="41"/>
  <c r="C5" i="55"/>
  <c r="E9" i="40"/>
  <c r="D9" i="40"/>
  <c r="D17" i="41"/>
  <c r="L28" i="41"/>
  <c r="I9" i="55"/>
  <c r="I8" i="55"/>
  <c r="I6" i="55"/>
  <c r="H32" i="55"/>
  <c r="H28" i="55"/>
  <c r="H24" i="55"/>
  <c r="H31" i="55"/>
  <c r="H27" i="55"/>
  <c r="H23" i="55"/>
  <c r="H34" i="55"/>
  <c r="H30" i="55"/>
  <c r="H26" i="55"/>
  <c r="H33" i="55"/>
  <c r="H29" i="55"/>
  <c r="H25" i="55"/>
  <c r="E4" i="39"/>
  <c r="H74" i="55"/>
  <c r="H70" i="55"/>
  <c r="H66" i="55"/>
  <c r="H62" i="55"/>
  <c r="H58" i="55"/>
  <c r="H54" i="55"/>
  <c r="H50" i="55"/>
  <c r="H46" i="55"/>
  <c r="H73" i="55"/>
  <c r="H69" i="55"/>
  <c r="H65" i="55"/>
  <c r="H61" i="55"/>
  <c r="H57" i="55"/>
  <c r="H53" i="55"/>
  <c r="H49" i="55"/>
  <c r="H42" i="55"/>
  <c r="H38" i="55"/>
  <c r="H45" i="55"/>
  <c r="H41" i="55"/>
  <c r="H37" i="55"/>
  <c r="H76" i="55"/>
  <c r="H72" i="55"/>
  <c r="H68" i="55"/>
  <c r="H64" i="55"/>
  <c r="H60" i="55"/>
  <c r="H56" i="55"/>
  <c r="H52" i="55"/>
  <c r="H48" i="55"/>
  <c r="H75" i="55"/>
  <c r="H71" i="55"/>
  <c r="H67" i="55"/>
  <c r="H63" i="55"/>
  <c r="H59" i="55"/>
  <c r="H55" i="55"/>
  <c r="H51" i="55"/>
  <c r="H47" i="55"/>
  <c r="H44" i="55"/>
  <c r="H40" i="55"/>
  <c r="H36" i="55"/>
  <c r="H43" i="55"/>
  <c r="H39" i="55"/>
  <c r="H35" i="55"/>
  <c r="B7" i="74"/>
  <c r="C16" i="55"/>
  <c r="F15" i="55"/>
  <c r="C15" i="55"/>
  <c r="G15" i="55"/>
  <c r="G16" i="55"/>
  <c r="F16" i="55"/>
  <c r="D77" i="55"/>
  <c r="E77" i="55"/>
  <c r="G77" i="55"/>
  <c r="F77" i="55"/>
  <c r="C10" i="55"/>
  <c r="G17" i="55"/>
  <c r="C17" i="55"/>
  <c r="F17" i="55"/>
  <c r="K27" i="41"/>
  <c r="H15" i="55"/>
  <c r="H17" i="55"/>
  <c r="D10" i="39"/>
  <c r="D22" i="41"/>
  <c r="H5" i="55"/>
  <c r="H10" i="55"/>
  <c r="I19" i="41"/>
  <c r="F6" i="39"/>
  <c r="F8" i="39"/>
  <c r="B3" i="74"/>
  <c r="I18" i="41"/>
  <c r="I22" i="41"/>
  <c r="D9" i="39"/>
  <c r="D19" i="41"/>
  <c r="E5" i="55"/>
  <c r="E10" i="55"/>
  <c r="H27" i="41"/>
  <c r="D7" i="39"/>
  <c r="D5" i="55"/>
  <c r="C22" i="55"/>
  <c r="Q14" i="39"/>
  <c r="G27" i="41"/>
  <c r="D8" i="39"/>
  <c r="D6" i="39"/>
  <c r="E6" i="39"/>
  <c r="D15" i="55"/>
  <c r="D16" i="55"/>
  <c r="E15" i="55"/>
  <c r="E16" i="55"/>
  <c r="L27" i="41"/>
  <c r="H22" i="55"/>
  <c r="C77" i="55"/>
  <c r="H77" i="55"/>
  <c r="E8" i="39"/>
  <c r="D18" i="41"/>
  <c r="D23" i="41"/>
  <c r="I5" i="55"/>
  <c r="D10" i="55"/>
  <c r="I10" i="55"/>
  <c r="I16" i="55"/>
  <c r="I15" i="55"/>
  <c r="E17" i="55"/>
  <c r="D17" i="55"/>
  <c r="I17" i="55"/>
</calcChain>
</file>

<file path=xl/sharedStrings.xml><?xml version="1.0" encoding="utf-8"?>
<sst xmlns="http://schemas.openxmlformats.org/spreadsheetml/2006/main" count="1848" uniqueCount="403">
  <si>
    <t>Country</t>
  </si>
  <si>
    <t>Total</t>
  </si>
  <si>
    <t>Action</t>
  </si>
  <si>
    <t>Austria</t>
  </si>
  <si>
    <t>Belgium</t>
  </si>
  <si>
    <t>Cyprus</t>
  </si>
  <si>
    <t>Bulgaria</t>
  </si>
  <si>
    <t>Afghanistan</t>
  </si>
  <si>
    <t>P1</t>
  </si>
  <si>
    <t>P2</t>
  </si>
  <si>
    <t>P3</t>
  </si>
  <si>
    <t>P4</t>
  </si>
  <si>
    <t>P5</t>
  </si>
  <si>
    <t>P6</t>
  </si>
  <si>
    <t>P7</t>
  </si>
  <si>
    <t>P8</t>
  </si>
  <si>
    <t>P9</t>
  </si>
  <si>
    <t>P10</t>
  </si>
  <si>
    <t>P11</t>
  </si>
  <si>
    <t>P12</t>
  </si>
  <si>
    <t>P14</t>
  </si>
  <si>
    <t>P15</t>
  </si>
  <si>
    <t>P16</t>
  </si>
  <si>
    <t>P17</t>
  </si>
  <si>
    <t>P18</t>
  </si>
  <si>
    <t>P19</t>
  </si>
  <si>
    <t>P20</t>
  </si>
  <si>
    <t>Distance</t>
  </si>
  <si>
    <t>Denmark</t>
  </si>
  <si>
    <t>Ireland</t>
  </si>
  <si>
    <t>Liechtenstein</t>
  </si>
  <si>
    <t>Netherlands</t>
  </si>
  <si>
    <t>Norway</t>
  </si>
  <si>
    <t>Sweden</t>
  </si>
  <si>
    <t>Finland</t>
  </si>
  <si>
    <t>France</t>
  </si>
  <si>
    <t>Germany</t>
  </si>
  <si>
    <t>Iceland</t>
  </si>
  <si>
    <t>Italy</t>
  </si>
  <si>
    <t>United Kingdom</t>
  </si>
  <si>
    <t>Czech Republic</t>
  </si>
  <si>
    <t>Greece</t>
  </si>
  <si>
    <t>Malta</t>
  </si>
  <si>
    <t>Portugal</t>
  </si>
  <si>
    <t>Slovenia</t>
  </si>
  <si>
    <t>Spain</t>
  </si>
  <si>
    <t>Croatia</t>
  </si>
  <si>
    <t>Estonia</t>
  </si>
  <si>
    <t>Hungary</t>
  </si>
  <si>
    <t>Latvia</t>
  </si>
  <si>
    <t>Lithuania</t>
  </si>
  <si>
    <t>Poland</t>
  </si>
  <si>
    <t>Romania</t>
  </si>
  <si>
    <t>Turkey</t>
  </si>
  <si>
    <t>Israel</t>
  </si>
  <si>
    <t>Albania</t>
  </si>
  <si>
    <t>Algeria</t>
  </si>
  <si>
    <t>Argentina</t>
  </si>
  <si>
    <t>Armenia</t>
  </si>
  <si>
    <t>Azerbaijan</t>
  </si>
  <si>
    <t>Bangladesh</t>
  </si>
  <si>
    <t>Belarus</t>
  </si>
  <si>
    <t>Bhutan</t>
  </si>
  <si>
    <t>Bolivia</t>
  </si>
  <si>
    <t>Bosnia and Herzegovina</t>
  </si>
  <si>
    <t>Brazil</t>
  </si>
  <si>
    <t>Cambodia</t>
  </si>
  <si>
    <t>China</t>
  </si>
  <si>
    <t>Colombia</t>
  </si>
  <si>
    <t>Costa Rica</t>
  </si>
  <si>
    <t>Cuba</t>
  </si>
  <si>
    <t>Ecuador</t>
  </si>
  <si>
    <t>Egypt</t>
  </si>
  <si>
    <t>Georgia</t>
  </si>
  <si>
    <t>Guatemala</t>
  </si>
  <si>
    <t>Honduras</t>
  </si>
  <si>
    <t>India</t>
  </si>
  <si>
    <t>Indonesia</t>
  </si>
  <si>
    <t>Iran</t>
  </si>
  <si>
    <t>Iraq</t>
  </si>
  <si>
    <t>Jordan</t>
  </si>
  <si>
    <t>Kyrgyzstan</t>
  </si>
  <si>
    <t>Laos</t>
  </si>
  <si>
    <t>Lebanon</t>
  </si>
  <si>
    <t>Libya</t>
  </si>
  <si>
    <t>Malaysia</t>
  </si>
  <si>
    <t>Maldives</t>
  </si>
  <si>
    <t>Mexico</t>
  </si>
  <si>
    <t>Moldova</t>
  </si>
  <si>
    <t>Mongolia</t>
  </si>
  <si>
    <t>Montenegro</t>
  </si>
  <si>
    <t>Morocco</t>
  </si>
  <si>
    <t>Nepal</t>
  </si>
  <si>
    <t>Nicaragua</t>
  </si>
  <si>
    <t>Pakistan</t>
  </si>
  <si>
    <t>Panama</t>
  </si>
  <si>
    <t>Paraguay</t>
  </si>
  <si>
    <t>Philippines</t>
  </si>
  <si>
    <t>Serbia</t>
  </si>
  <si>
    <t>South Africa</t>
  </si>
  <si>
    <t>Syria</t>
  </si>
  <si>
    <t>Tajikistan</t>
  </si>
  <si>
    <t>Thailand</t>
  </si>
  <si>
    <t>Tunisia</t>
  </si>
  <si>
    <t>Turkmenistan</t>
  </si>
  <si>
    <t>Uzbekistan</t>
  </si>
  <si>
    <t>Venezuela</t>
  </si>
  <si>
    <t>Vietnam</t>
  </si>
  <si>
    <t>Yemen</t>
  </si>
  <si>
    <t>P21</t>
  </si>
  <si>
    <t>P22</t>
  </si>
  <si>
    <t>P23</t>
  </si>
  <si>
    <t>P24</t>
  </si>
  <si>
    <t>P25</t>
  </si>
  <si>
    <t>P26</t>
  </si>
  <si>
    <t>P27</t>
  </si>
  <si>
    <t>P28</t>
  </si>
  <si>
    <t>P29</t>
  </si>
  <si>
    <t>P30</t>
  </si>
  <si>
    <t>P31</t>
  </si>
  <si>
    <t>P32</t>
  </si>
  <si>
    <t>P33</t>
  </si>
  <si>
    <t>P34</t>
  </si>
  <si>
    <t>P35</t>
  </si>
  <si>
    <t>P36</t>
  </si>
  <si>
    <t>P37</t>
  </si>
  <si>
    <t>P38</t>
  </si>
  <si>
    <t>P39</t>
  </si>
  <si>
    <t>P40</t>
  </si>
  <si>
    <t>Teacher/Trainer/Researcher</t>
  </si>
  <si>
    <t>Programme guide and instructions for applicants</t>
  </si>
  <si>
    <t>Manager</t>
  </si>
  <si>
    <t>Nature, type and specifications of the item</t>
  </si>
  <si>
    <t>Key Action 2: Cooperation for innovation and the exchange of good practices</t>
  </si>
  <si>
    <t>Luxembourg</t>
  </si>
  <si>
    <t>Peru</t>
  </si>
  <si>
    <t>Duration number of months</t>
  </si>
  <si>
    <t>P41</t>
  </si>
  <si>
    <t>P42</t>
  </si>
  <si>
    <t>P43</t>
  </si>
  <si>
    <t>P44</t>
  </si>
  <si>
    <t>P45</t>
  </si>
  <si>
    <t>P46</t>
  </si>
  <si>
    <t>P47</t>
  </si>
  <si>
    <t>P48</t>
  </si>
  <si>
    <t>P49</t>
  </si>
  <si>
    <t>P50</t>
  </si>
  <si>
    <t>Partner 
N°</t>
  </si>
  <si>
    <t>Name of Partner</t>
  </si>
  <si>
    <t>100 KM and 499 KM</t>
  </si>
  <si>
    <t>500 KM and 1999 KM</t>
  </si>
  <si>
    <t>2000 KM and 2999 KM</t>
  </si>
  <si>
    <t>8000 KM or more</t>
  </si>
  <si>
    <t>Slovakia</t>
  </si>
  <si>
    <t>3000 KM and 3999 KM</t>
  </si>
  <si>
    <t>4000 KM and 7999 KM</t>
  </si>
  <si>
    <t>P13</t>
  </si>
  <si>
    <t>P51</t>
  </si>
  <si>
    <t>P52</t>
  </si>
  <si>
    <t>P53</t>
  </si>
  <si>
    <t>P54</t>
  </si>
  <si>
    <t>P55</t>
  </si>
  <si>
    <t>Work
Package</t>
  </si>
  <si>
    <t>Total 
(EUR)</t>
  </si>
  <si>
    <t>Total
(EUR)</t>
  </si>
  <si>
    <t>Amount
Excluding VAT
(EUR)</t>
  </si>
  <si>
    <t>1. Staff Costs</t>
  </si>
  <si>
    <t>Palestine</t>
  </si>
  <si>
    <t>Kosovo</t>
  </si>
  <si>
    <t>Project Acronym</t>
  </si>
  <si>
    <t>Project Title</t>
  </si>
  <si>
    <t>Travel 
Costs
(EUR)</t>
  </si>
  <si>
    <t>Development</t>
  </si>
  <si>
    <t>Preparation</t>
  </si>
  <si>
    <t>Management</t>
  </si>
  <si>
    <t>Costs of
Stay
(EUR)</t>
  </si>
  <si>
    <t>PR/PA</t>
  </si>
  <si>
    <t>Countries</t>
  </si>
  <si>
    <t>Budget Breakdown by Workpackage / Budget Headings</t>
  </si>
  <si>
    <t>DISTRIBUTION OF THE GRANT BY ORGANISATION (in EUR)</t>
  </si>
  <si>
    <t>Ukraine</t>
  </si>
  <si>
    <t>Russia</t>
  </si>
  <si>
    <t>Number of Days</t>
  </si>
  <si>
    <t>2-3. Travel Costs &amp; Costs of Stay</t>
  </si>
  <si>
    <t>Total (EUR)</t>
  </si>
  <si>
    <t>4. Equipment Costs</t>
  </si>
  <si>
    <t>5. Subcontracting Costs</t>
  </si>
  <si>
    <t>3. Costs of Stay</t>
  </si>
  <si>
    <t>Item*</t>
  </si>
  <si>
    <t>Source of Co-financing**</t>
  </si>
  <si>
    <t>Justification***</t>
  </si>
  <si>
    <t>1. Staff 
Costs</t>
  </si>
  <si>
    <t>2. Travel 
Costs</t>
  </si>
  <si>
    <t>3. Costs of 
Stay</t>
  </si>
  <si>
    <t>4. Equipment 
Costs</t>
  </si>
  <si>
    <t>5. Subcontracting 
Costs</t>
  </si>
  <si>
    <t>Programme Countries</t>
  </si>
  <si>
    <t>Partner Countries</t>
  </si>
  <si>
    <t>Total Number 
of Days</t>
  </si>
  <si>
    <t>Information for the Co-financing</t>
  </si>
  <si>
    <t>3. Costs 
of Stay</t>
  </si>
  <si>
    <t>4. Equipment
Costs</t>
  </si>
  <si>
    <t>5. Subcontracting
Costs</t>
  </si>
  <si>
    <t>Budget Breakdown by Programme or Partner Countries / Budget Headings</t>
  </si>
  <si>
    <t>Partner
N°</t>
  </si>
  <si>
    <t>Budget Breakdown by Partner / Work Package</t>
  </si>
  <si>
    <t>Category</t>
  </si>
  <si>
    <t>Number of 
days</t>
  </si>
  <si>
    <t>Staff</t>
  </si>
  <si>
    <t>Number of 
days (per participant)</t>
  </si>
  <si>
    <t>Student</t>
  </si>
  <si>
    <t>Unit cost 
per day</t>
  </si>
  <si>
    <t>Travel Distance</t>
  </si>
  <si>
    <t>Number of 
Participants</t>
  </si>
  <si>
    <t>Student/
Staff</t>
  </si>
  <si>
    <t>Number of 
Days</t>
  </si>
  <si>
    <t>Name of Partner
(to encode in overview sheet)</t>
  </si>
  <si>
    <t>Country
(to encode in overview sheet)</t>
  </si>
  <si>
    <t>Check
Data
Encoding</t>
  </si>
  <si>
    <t>* e.g.: Equipment,  Staff costs, travel costs and/or costs of stay, printing &amp; publishing</t>
  </si>
  <si>
    <t>** e.g.: governmental grant, organisation/institution's own resources</t>
  </si>
  <si>
    <t>*** e.g.: Preparation of training materials - 2 days x 7,5 hours x 3 persons x € 25</t>
  </si>
  <si>
    <t>EU GRANT REQUESTED FROM THE EUROPEAN UNION (in EUR)</t>
  </si>
  <si>
    <r>
      <rPr>
        <b/>
        <u/>
        <sz val="14"/>
        <rFont val="Arial Narrow"/>
        <family val="2"/>
      </rPr>
      <t>City</t>
    </r>
    <r>
      <rPr>
        <b/>
        <sz val="14"/>
        <rFont val="Arial Narrow"/>
        <family val="2"/>
      </rPr>
      <t xml:space="preserve"> of Departure</t>
    </r>
  </si>
  <si>
    <r>
      <rPr>
        <b/>
        <u/>
        <sz val="14"/>
        <rFont val="Arial Narrow"/>
        <family val="2"/>
      </rPr>
      <t>City</t>
    </r>
    <r>
      <rPr>
        <b/>
        <sz val="14"/>
        <rFont val="Arial Narrow"/>
        <family val="2"/>
      </rPr>
      <t xml:space="preserve"> of Destination</t>
    </r>
  </si>
  <si>
    <t>A.1 Staff Costs</t>
  </si>
  <si>
    <t>A.2 &amp; B Travel Costs</t>
  </si>
  <si>
    <t>A. 3 Costs of Stay</t>
  </si>
  <si>
    <t>A.4 Equipment</t>
  </si>
  <si>
    <t>A.5 Subcontracting</t>
  </si>
  <si>
    <t xml:space="preserve">* Link to CBHE Call for proposal, forms, annexes and guidelines: </t>
  </si>
  <si>
    <t>Angola</t>
  </si>
  <si>
    <t>Antigua and Barbuda</t>
  </si>
  <si>
    <t>Bahamas</t>
  </si>
  <si>
    <t>Barbados</t>
  </si>
  <si>
    <t>Belize</t>
  </si>
  <si>
    <t>Benin</t>
  </si>
  <si>
    <t>Botswana</t>
  </si>
  <si>
    <t>Burkina Faso</t>
  </si>
  <si>
    <t>Burundi</t>
  </si>
  <si>
    <t>Cameroon</t>
  </si>
  <si>
    <t>Cape Verde</t>
  </si>
  <si>
    <t>Central African Republic</t>
  </si>
  <si>
    <t>Chad</t>
  </si>
  <si>
    <t>Comoros</t>
  </si>
  <si>
    <t>Congo</t>
  </si>
  <si>
    <t>Cook Islands</t>
  </si>
  <si>
    <t>Djibouti</t>
  </si>
  <si>
    <t>Dominica</t>
  </si>
  <si>
    <t>Dominican Republic</t>
  </si>
  <si>
    <t>Equatorial Guinea</t>
  </si>
  <si>
    <t>Eritrea</t>
  </si>
  <si>
    <t>Ethiopia</t>
  </si>
  <si>
    <t>Gabon</t>
  </si>
  <si>
    <t>Gambia</t>
  </si>
  <si>
    <t>Ghana</t>
  </si>
  <si>
    <t>Grenada</t>
  </si>
  <si>
    <t>Guinea</t>
  </si>
  <si>
    <t>Guinea-Bissau</t>
  </si>
  <si>
    <t>Guyana</t>
  </si>
  <si>
    <t>Haiti</t>
  </si>
  <si>
    <t>Ivory Coast</t>
  </si>
  <si>
    <t>Jamaica</t>
  </si>
  <si>
    <t>Kenya</t>
  </si>
  <si>
    <t>Kiribati</t>
  </si>
  <si>
    <t>Lesotho</t>
  </si>
  <si>
    <t>Liberia</t>
  </si>
  <si>
    <t>Madagascar</t>
  </si>
  <si>
    <t>Malawi</t>
  </si>
  <si>
    <t>Mali</t>
  </si>
  <si>
    <t>Marshall Islands</t>
  </si>
  <si>
    <t>Mauritania</t>
  </si>
  <si>
    <t>Mauritius</t>
  </si>
  <si>
    <t>Mozambique</t>
  </si>
  <si>
    <t>Myanmar</t>
  </si>
  <si>
    <t>Namibia</t>
  </si>
  <si>
    <t>Nauru</t>
  </si>
  <si>
    <t>Niger</t>
  </si>
  <si>
    <t>Nigeria</t>
  </si>
  <si>
    <t>Niue</t>
  </si>
  <si>
    <t>Palau</t>
  </si>
  <si>
    <t>Papua New Guinea</t>
  </si>
  <si>
    <t>Rwanda</t>
  </si>
  <si>
    <t>Saint Kitts and Nevis</t>
  </si>
  <si>
    <t>Saint Vincent and the Grenadines</t>
  </si>
  <si>
    <t>Samoa</t>
  </si>
  <si>
    <t>Sao Tome and Principe</t>
  </si>
  <si>
    <t>Senegal</t>
  </si>
  <si>
    <t>Seychelles</t>
  </si>
  <si>
    <t>Sierra Leone</t>
  </si>
  <si>
    <t>Somalia</t>
  </si>
  <si>
    <t>South Sudan</t>
  </si>
  <si>
    <t>Sudan</t>
  </si>
  <si>
    <t>Tanzania</t>
  </si>
  <si>
    <t>Togo</t>
  </si>
  <si>
    <t>Tonga</t>
  </si>
  <si>
    <t>Trinidad and Tobago</t>
  </si>
  <si>
    <t>Tuvalu</t>
  </si>
  <si>
    <t>Uganda</t>
  </si>
  <si>
    <t>Vanuatu</t>
  </si>
  <si>
    <t>Zambia</t>
  </si>
  <si>
    <t>Zimbabwe</t>
  </si>
  <si>
    <t>Travel Costs Student (EUR)</t>
  </si>
  <si>
    <t>Costs of Stay Student (EUR)</t>
  </si>
  <si>
    <t>Travel Costs Staff (EUR)</t>
  </si>
  <si>
    <t>Costs of Stay Staff (EUR)</t>
  </si>
  <si>
    <t>Total Travel Costs (EUR)</t>
  </si>
  <si>
    <t>Total Costs of Stay (EUR)</t>
  </si>
  <si>
    <t>Total 
Costs (in EUR)</t>
  </si>
  <si>
    <t>Sri Lanka</t>
  </si>
  <si>
    <t>El Salvador</t>
  </si>
  <si>
    <t>Capacity Building in the field of higher education</t>
  </si>
  <si>
    <t>Contribution for the purchase of equipment necessary for the implementation of the project. Support is provided only for equipment purchased for the benefit of the HEIs in the Partner Countries. 
Conditional: the request for financial support to cover these costs must be motivated in the application form</t>
  </si>
  <si>
    <t>Administrative Staff</t>
  </si>
  <si>
    <t>Technical Staff</t>
  </si>
  <si>
    <t>Unit costs based on the travel distance per participant. 
Travel distances must be calculated using the distance calculator supported by the European Commission . 
The applicant must indicate the distance of a one-way travel to calculate the amount of the EU grant that will support the round trip.</t>
  </si>
  <si>
    <t>Support for sub-contracting costs that are necessary to the implementation of the project, including, in particular, costs for the compulsory financial audits (audit certificate) and for any external quality assurance procedure.
Sub-contracting for project-management-related tasks is not eligible.
Sub-contracting to external bodies should be very occasional. The specific competences and particular expertise needed to reach the project objectives should be found in the consortium and should determine its composition.</t>
  </si>
  <si>
    <t>Saint Lucia</t>
  </si>
  <si>
    <t>Quality Plan</t>
  </si>
  <si>
    <t>Dissemination &amp; Exploitation</t>
  </si>
  <si>
    <t>Fiji</t>
  </si>
  <si>
    <t>DPR Korea</t>
  </si>
  <si>
    <t>Solomon Islands</t>
  </si>
  <si>
    <t>Suriname</t>
  </si>
  <si>
    <t>Kazakstan</t>
  </si>
  <si>
    <t>Congo - Republic of the-</t>
  </si>
  <si>
    <t>Micronesia - Federated States of-</t>
  </si>
  <si>
    <t>Timor Leste - Republic of-</t>
  </si>
  <si>
    <t>100% of eligible costs
Max. 30% of the total grant</t>
  </si>
  <si>
    <t>100% of eligible costs
Max. 10% of the total grant</t>
  </si>
  <si>
    <t>0 KM and 9 KM</t>
  </si>
  <si>
    <t>10 KM and 99 KM</t>
  </si>
  <si>
    <t>Total Grant requested from the European Union</t>
  </si>
  <si>
    <t>WorkPackage</t>
  </si>
  <si>
    <t>Unit costs
Contribution to the costs of staff performing tasks which are directly necessary to the achievements of the project's objectives.
Conditional: applicants will have to justify the type and volume of resources needed in relation to the implementation of the proposed activities and outputs. The contribution is provided on the  condition that the salary for the same tasks is compensated only once.</t>
  </si>
  <si>
    <r>
      <t xml:space="preserve">Costs for subsistence, accommodation, local and public transport such as bus and taxi, personal or optional health insurance.
Unit costs based on the duration of the stay of the participants:
</t>
    </r>
    <r>
      <rPr>
        <b/>
        <u/>
        <sz val="11"/>
        <color theme="1"/>
        <rFont val="Arial Narrow"/>
        <family val="2"/>
      </rPr>
      <t>Staff:</t>
    </r>
    <r>
      <rPr>
        <b/>
        <sz val="11"/>
        <color theme="1"/>
        <rFont val="Arial Narrow"/>
        <family val="2"/>
      </rPr>
      <t xml:space="preserve"> 
120 EUR/day from day 1 to day 14
70 EUR/day from day 15 to day 60
50 EUR/day from day 61 to day 90 (the maximum)
</t>
    </r>
    <r>
      <rPr>
        <b/>
        <u/>
        <sz val="11"/>
        <color theme="1"/>
        <rFont val="Arial Narrow"/>
        <family val="2"/>
      </rPr>
      <t>Student:</t>
    </r>
    <r>
      <rPr>
        <b/>
        <sz val="11"/>
        <color theme="1"/>
        <rFont val="Arial Narrow"/>
        <family val="2"/>
      </rPr>
      <t xml:space="preserve"> 
55 EUR/day from day 1 to day 14
40 EUR/day from day 15 to max day 90 (the maximum)</t>
    </r>
  </si>
  <si>
    <t>Exceptional Travel Costs (EUR)</t>
  </si>
  <si>
    <t>Co-financing</t>
  </si>
  <si>
    <t>2-3. Travel Costs&amp;Costs of Stay</t>
  </si>
  <si>
    <t>Data Sheet Validation</t>
  </si>
  <si>
    <t>6. Exceptional Costs</t>
  </si>
  <si>
    <t>2. Travel Costs</t>
  </si>
  <si>
    <t>Travel 
Costs based on Unit Costs
(EUR)</t>
  </si>
  <si>
    <t>Estimated Actual Cost of Travel (EUR)</t>
  </si>
  <si>
    <t>Exceptional Cost for Expensive Travel (EUR)</t>
  </si>
  <si>
    <t>Exceptional Costs for Expensive Travel</t>
  </si>
  <si>
    <t>Exceptional Costs</t>
  </si>
  <si>
    <t>Replace unit costs with exceptional costs</t>
  </si>
  <si>
    <t xml:space="preserve">* Link to Erasmus+ Programme guide 2019: </t>
  </si>
  <si>
    <t>Please confirm here below if you wish to base the calculation of travel costs on exceptional costs rather than on unit costs.</t>
  </si>
  <si>
    <t>Uruguay</t>
  </si>
  <si>
    <t>Chile</t>
  </si>
  <si>
    <t>Republic of North Macedonia</t>
  </si>
  <si>
    <t>Eswatini</t>
  </si>
  <si>
    <r>
      <t xml:space="preserve">Exceptional costs for expensive travel - including the use of cleaner, lower carbon emission means of transport - can be claimed </t>
    </r>
    <r>
      <rPr>
        <b/>
        <sz val="14"/>
        <color rgb="FFFF0000"/>
        <rFont val="Arial Narrow"/>
        <family val="2"/>
      </rPr>
      <t>if for a specific travel, the unit cost amount covers less than 65% of the actual (/real) cost.</t>
    </r>
    <r>
      <rPr>
        <sz val="14"/>
        <rFont val="Arial Narrow"/>
        <family val="2"/>
      </rPr>
      <t xml:space="preserve"> In such a case, you can claim financial support </t>
    </r>
    <r>
      <rPr>
        <b/>
        <sz val="14"/>
        <color rgb="FFFF0000"/>
        <rFont val="Arial Narrow"/>
        <family val="2"/>
      </rPr>
      <t>up to a maximum of 80% of the actual (/real) cost for that travel.</t>
    </r>
    <r>
      <rPr>
        <sz val="14"/>
        <rFont val="Arial Narrow"/>
        <family val="2"/>
      </rPr>
      <t xml:space="preserve"> If exceptional costs are claimed, </t>
    </r>
    <r>
      <rPr>
        <b/>
        <sz val="14"/>
        <rFont val="Arial Narrow"/>
        <family val="2"/>
      </rPr>
      <t xml:space="preserve">please indicate the </t>
    </r>
    <r>
      <rPr>
        <b/>
        <u/>
        <sz val="14"/>
        <rFont val="Arial Narrow"/>
        <family val="2"/>
      </rPr>
      <t>total estimated cost</t>
    </r>
    <r>
      <rPr>
        <b/>
        <sz val="14"/>
        <rFont val="Arial Narrow"/>
        <family val="2"/>
      </rPr>
      <t xml:space="preserve"> for the travel(s) concerned</t>
    </r>
    <r>
      <rPr>
        <sz val="14"/>
        <rFont val="Arial Narrow"/>
        <family val="2"/>
      </rPr>
      <t xml:space="preserve">. An amount corresponding to 80% of the estimated cost will be automatically calculated and will replace the respective unit cost for the travel(s) concerned. Please note that the need for exceptional costs has to be </t>
    </r>
    <r>
      <rPr>
        <b/>
        <sz val="14"/>
        <rFont val="Arial Narrow"/>
        <family val="2"/>
      </rPr>
      <t>justified under Section E.3 of the "Detailed Description of the Project"</t>
    </r>
    <r>
      <rPr>
        <sz val="14"/>
        <rFont val="Arial Narrow"/>
        <family val="2"/>
      </rPr>
      <t>.</t>
    </r>
  </si>
  <si>
    <r>
      <rPr>
        <b/>
        <sz val="18"/>
        <rFont val="Arial"/>
        <family val="2"/>
      </rPr>
      <t xml:space="preserve">Before completing this table please read carefully the instructions available on the </t>
    </r>
    <r>
      <rPr>
        <b/>
        <u/>
        <sz val="18"/>
        <color indexed="12"/>
        <rFont val="Arial"/>
        <family val="2"/>
      </rPr>
      <t>EACEA website</t>
    </r>
  </si>
  <si>
    <t>CALL FOR PROPOSALS 2020 – EAC/A02/2019 - Erasmus+ Programme (2019/C 373/06)</t>
  </si>
  <si>
    <t>https://ec.europa.eu/programmes/erasmus-plus/resources/documents/erasmus-programme-guide-2020_en</t>
  </si>
  <si>
    <t>https://eacea.ec.europa.eu/erasmus-plus/funding/capacity-building-in-the-field-of-higher-education-2020_en</t>
  </si>
  <si>
    <r>
      <rPr>
        <b/>
        <sz val="16"/>
        <rFont val="Arial Narrow"/>
        <family val="2"/>
      </rPr>
      <t>UNIT COSTS AND SUMMARY OF THE FUNDING RULES FOR  JOINT AND STRUCTURAL CAPACITY BUILDING PROJECTS</t>
    </r>
    <r>
      <rPr>
        <b/>
        <sz val="12"/>
        <rFont val="Arial Narrow"/>
        <family val="2"/>
      </rPr>
      <t xml:space="preserve">
You can find below the unit costs values used in this file for the calculation of the grant.
Please refer to the </t>
    </r>
    <r>
      <rPr>
        <b/>
        <i/>
        <sz val="12"/>
        <color theme="1"/>
        <rFont val="Arial Narrow"/>
        <family val="2"/>
      </rPr>
      <t>Erasmus+ Programme guide 2020*</t>
    </r>
    <r>
      <rPr>
        <b/>
        <sz val="12"/>
        <color theme="1"/>
        <rFont val="Arial Narrow"/>
        <family val="2"/>
      </rPr>
      <t xml:space="preserve"> </t>
    </r>
    <r>
      <rPr>
        <b/>
        <sz val="12"/>
        <rFont val="Arial Narrow"/>
        <family val="2"/>
      </rPr>
      <t>for a complete overview of the funding rules applying to the Joint and Structural Capacity Building Projects</t>
    </r>
    <r>
      <rPr>
        <b/>
        <sz val="12"/>
        <color rgb="FFFF0000"/>
        <rFont val="Arial Narrow"/>
        <family val="2"/>
      </rPr>
      <t xml:space="preserve"> </t>
    </r>
    <r>
      <rPr>
        <b/>
        <sz val="12"/>
        <color theme="1"/>
        <rFont val="Arial Narrow"/>
        <family val="2"/>
      </rPr>
      <t>(Part B of the guide and Annex 1).</t>
    </r>
  </si>
  <si>
    <t>Association of Schools of Public Health in Europe</t>
  </si>
  <si>
    <t>Ashkelon Academic College</t>
  </si>
  <si>
    <t>Hebrew University of Jerusalem</t>
  </si>
  <si>
    <t>University College Cork</t>
  </si>
  <si>
    <t>University of Haifa</t>
  </si>
  <si>
    <t>Jagiellonian University</t>
  </si>
  <si>
    <t>Israeli Association of Public Health Physicians</t>
  </si>
  <si>
    <t>Swedish Red Cross University College</t>
  </si>
  <si>
    <t>Ben-Gurion University of the Negev</t>
  </si>
  <si>
    <t>Maastricht University</t>
  </si>
  <si>
    <t>Brussels</t>
  </si>
  <si>
    <t>Cork</t>
  </si>
  <si>
    <t>Krakow</t>
  </si>
  <si>
    <t>Stockholm</t>
  </si>
  <si>
    <t>Maastricht</t>
  </si>
  <si>
    <t>Ashkelon</t>
  </si>
  <si>
    <t>Jerusalem</t>
  </si>
  <si>
    <t>Haifa</t>
  </si>
  <si>
    <t>Tel Aviv</t>
  </si>
  <si>
    <t>Beer Sheva</t>
  </si>
  <si>
    <t>Dublin</t>
  </si>
  <si>
    <t>Porto</t>
  </si>
  <si>
    <t>Kupio</t>
  </si>
  <si>
    <t>Oslo</t>
  </si>
  <si>
    <t>3 laptops per Israeli Partner with the project IT environment set up</t>
  </si>
  <si>
    <t>4 information stations/portals hosting the PHI EPHRF online tool</t>
  </si>
  <si>
    <t>Equipment - audio-visual material and other to support peer training sessions (WP5)</t>
  </si>
  <si>
    <t>Equipment - audio-visual material and other to support PHI Career Fair (WP4)</t>
  </si>
  <si>
    <t>Exhibition stand equipment and 4 x audio-video recording devices (WP6)</t>
  </si>
  <si>
    <t>Technical services to support the WP6 activities (video-recording/post-processing)</t>
  </si>
  <si>
    <t>IT subcontracting to support the WP7 activities with online technologies (project website)</t>
  </si>
  <si>
    <t>IT subctonracting to support the WP4 activities with online technologies (online tool/programming - PHI EPHRF)</t>
  </si>
  <si>
    <t>IT subcontracting to support the WP6 activities with online technologies (PHI PHW Register)</t>
  </si>
  <si>
    <t>IT subcontracting to support the WP2 activities with online technologies (online survey /CFPHW)</t>
  </si>
  <si>
    <t>IT subcontracting to support the WP3 activities with online technologies (online survey /ECCLPHP)</t>
  </si>
  <si>
    <t>PHR supplement subcontacting</t>
  </si>
  <si>
    <t>External evaluation for a systematic monitoring of the project quality plan</t>
  </si>
  <si>
    <t>Staff costs</t>
  </si>
  <si>
    <t>Partner institutional budget</t>
  </si>
  <si>
    <t>Own-contribution with staff time to support project activities</t>
  </si>
  <si>
    <t>Joint Project</t>
  </si>
  <si>
    <t>SEEEPHI</t>
  </si>
  <si>
    <t>Sharing European Educational Experience in Public Health for Israel: harmonization, employability, leadership and outreach</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</si>
</sst>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_ * #,##0.00_ ;_ * \-#,##0.00_ ;_ * &quot;-&quot;??_ ;_ @_ "/>
    <numFmt numFmtId="165" formatCode="#,##0_ ;\-#,##0\ "/>
    <numFmt numFmtId="166" formatCode="#,##0.0_ ;\-#,##0.0\ "/>
    <numFmt numFmtId="167" formatCode="#,##0.00_ ;\-#,##0.00\ "/>
    <numFmt numFmtId="168" formatCode="#,##0\ &quot;Participant(s)&quot;"/>
    <numFmt numFmtId="169" formatCode="&quot;Total Student (in EUR)&quot;\ #,##0.00"/>
    <numFmt numFmtId="170" formatCode="&quot;Total Staff (in EUR)&quot;\ #,##0.00"/>
    <numFmt numFmtId="171" formatCode="#,##0\ &quot;Student(s)&quot;"/>
    <numFmt numFmtId="172" formatCode="#,##0\ &quot;Staff&quot;"/>
    <numFmt numFmtId="173" formatCode="&quot;Total (Student+Staff)&quot;\ #,##0.00"/>
  </numFmts>
  <fonts count="39" x14ac:knownFonts="1">
    <font>
      <sz val="11"/>
      <color theme="1"/>
      <name val="Calibri"/>
      <family val="2"/>
      <scheme val="minor"/>
    </font>
    <font>
      <u/>
      <sz val="10"/>
      <color indexed="12"/>
      <name val="Arial"/>
      <family val="2"/>
    </font>
    <font>
      <sz val="11"/>
      <color theme="1"/>
      <name val="Calibri"/>
      <family val="2"/>
      <scheme val="minor"/>
    </font>
    <font>
      <sz val="10"/>
      <name val="Arial"/>
      <family val="2"/>
    </font>
    <font>
      <sz val="14"/>
      <name val="Arial Narrow"/>
      <family val="2"/>
    </font>
    <font>
      <b/>
      <sz val="14"/>
      <name val="Arial Narrow"/>
      <family val="2"/>
    </font>
    <font>
      <sz val="14"/>
      <color rgb="FFFF0000"/>
      <name val="Arial Narrow"/>
      <family val="2"/>
    </font>
    <font>
      <b/>
      <sz val="14"/>
      <color rgb="FFFF0000"/>
      <name val="Arial Narrow"/>
      <family val="2"/>
    </font>
    <font>
      <b/>
      <sz val="14"/>
      <color theme="1"/>
      <name val="Arial Narrow"/>
      <family val="2"/>
    </font>
    <font>
      <sz val="18"/>
      <name val="Arial Narrow"/>
      <family val="2"/>
    </font>
    <font>
      <b/>
      <sz val="18"/>
      <name val="Arial Narrow"/>
      <family val="2"/>
    </font>
    <font>
      <b/>
      <sz val="14"/>
      <name val="Arial"/>
      <family val="2"/>
    </font>
    <font>
      <sz val="14"/>
      <name val="Arial"/>
      <family val="2"/>
    </font>
    <font>
      <b/>
      <u/>
      <sz val="14"/>
      <name val="Arial Narrow"/>
      <family val="2"/>
    </font>
    <font>
      <sz val="14"/>
      <color theme="1"/>
      <name val="Arial Narrow"/>
      <family val="2"/>
    </font>
    <font>
      <i/>
      <sz val="14"/>
      <name val="Arial Narrow"/>
      <family val="2"/>
    </font>
    <font>
      <u/>
      <sz val="11"/>
      <color theme="10"/>
      <name val="Calibri"/>
      <family val="2"/>
      <scheme val="minor"/>
    </font>
    <font>
      <b/>
      <sz val="12"/>
      <name val="Arial"/>
      <family val="2"/>
    </font>
    <font>
      <b/>
      <sz val="14"/>
      <color rgb="FFFF0000"/>
      <name val="Calibri"/>
      <family val="2"/>
    </font>
    <font>
      <b/>
      <sz val="10"/>
      <name val="Arial Narrow"/>
      <family val="2"/>
    </font>
    <font>
      <sz val="11"/>
      <color theme="1"/>
      <name val="Arial Narrow"/>
      <family val="2"/>
    </font>
    <font>
      <b/>
      <sz val="12"/>
      <name val="Arial Narrow"/>
      <family val="2"/>
    </font>
    <font>
      <b/>
      <sz val="16"/>
      <name val="Arial Narrow"/>
      <family val="2"/>
    </font>
    <font>
      <b/>
      <i/>
      <sz val="12"/>
      <color theme="1"/>
      <name val="Arial Narrow"/>
      <family val="2"/>
    </font>
    <font>
      <b/>
      <sz val="12"/>
      <color theme="1"/>
      <name val="Arial Narrow"/>
      <family val="2"/>
    </font>
    <font>
      <b/>
      <sz val="12"/>
      <color rgb="FFFF0000"/>
      <name val="Arial Narrow"/>
      <family val="2"/>
    </font>
    <font>
      <u/>
      <sz val="16"/>
      <color indexed="12"/>
      <name val="Arial Narrow"/>
      <family val="2"/>
    </font>
    <font>
      <u/>
      <sz val="11"/>
      <color rgb="FFFF0000"/>
      <name val="Arial Narrow"/>
      <family val="2"/>
    </font>
    <font>
      <b/>
      <sz val="11"/>
      <color theme="1"/>
      <name val="Arial Narrow"/>
      <family val="2"/>
    </font>
    <font>
      <sz val="11"/>
      <color rgb="FFFF0000"/>
      <name val="Arial Narrow"/>
      <family val="2"/>
    </font>
    <font>
      <b/>
      <u/>
      <sz val="11"/>
      <color theme="1"/>
      <name val="Arial Narrow"/>
      <family val="2"/>
    </font>
    <font>
      <b/>
      <sz val="14"/>
      <color theme="0"/>
      <name val="Arial Narrow"/>
      <family val="2"/>
    </font>
    <font>
      <sz val="11"/>
      <color theme="0"/>
      <name val="Arial Narrow"/>
      <family val="2"/>
    </font>
    <font>
      <b/>
      <sz val="12"/>
      <color theme="1"/>
      <name val="Calibri"/>
      <family val="2"/>
      <scheme val="minor"/>
    </font>
    <font>
      <sz val="12"/>
      <color rgb="FFFF0000"/>
      <name val="Arial Narrow"/>
      <family val="2"/>
    </font>
    <font>
      <sz val="11"/>
      <name val="Arial Narrow"/>
      <family val="2"/>
    </font>
    <font>
      <u/>
      <sz val="16"/>
      <color indexed="12"/>
      <name val="Arial"/>
      <family val="2"/>
    </font>
    <font>
      <b/>
      <u/>
      <sz val="18"/>
      <color indexed="12"/>
      <name val="Arial"/>
      <family val="2"/>
    </font>
    <font>
      <b/>
      <sz val="18"/>
      <name val="Arial"/>
      <family val="2"/>
    </font>
  </fonts>
  <fills count="11">
    <fill>
      <patternFill patternType="none"/>
    </fill>
    <fill>
      <patternFill patternType="gray125"/>
    </fill>
    <fill>
      <patternFill patternType="solid">
        <fgColor theme="6"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0"/>
        <bgColor indexed="64"/>
      </patternFill>
    </fill>
    <fill>
      <patternFill patternType="solid">
        <fgColor theme="4" tint="0.79998168889431442"/>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s>
  <cellStyleXfs count="6">
    <xf numFmtId="0" fontId="0" fillId="0" borderId="0"/>
    <xf numFmtId="164"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16" fillId="0" borderId="0" applyNumberFormat="0" applyFill="0" applyBorder="0" applyAlignment="0" applyProtection="0"/>
    <xf numFmtId="9" fontId="2" fillId="0" borderId="0" applyFont="0" applyFill="0" applyBorder="0" applyAlignment="0" applyProtection="0"/>
  </cellStyleXfs>
  <cellXfs count="225">
    <xf numFmtId="0" fontId="0" fillId="0" borderId="0" xfId="0"/>
    <xf numFmtId="0" fontId="4" fillId="0" borderId="0" xfId="0" applyFont="1" applyFill="1" applyBorder="1" applyAlignment="1" applyProtection="1"/>
    <xf numFmtId="0" fontId="4" fillId="0" borderId="0" xfId="0" applyFont="1" applyFill="1" applyBorder="1" applyAlignment="1" applyProtection="1">
      <alignment horizontal="left"/>
    </xf>
    <xf numFmtId="0" fontId="6" fillId="0" borderId="0" xfId="0" applyFont="1" applyFill="1" applyBorder="1" applyAlignment="1" applyProtection="1">
      <alignment vertical="center"/>
    </xf>
    <xf numFmtId="0" fontId="4" fillId="0" borderId="0" xfId="0" applyFont="1" applyBorder="1" applyAlignment="1" applyProtection="1">
      <protection hidden="1"/>
    </xf>
    <xf numFmtId="0" fontId="4" fillId="0" borderId="0" xfId="0" applyFont="1" applyAlignment="1" applyProtection="1">
      <protection hidden="1"/>
    </xf>
    <xf numFmtId="0" fontId="4" fillId="0" borderId="0" xfId="0" applyFont="1" applyAlignment="1" applyProtection="1"/>
    <xf numFmtId="0" fontId="5" fillId="0" borderId="0" xfId="0" applyFont="1" applyBorder="1" applyAlignment="1" applyProtection="1">
      <alignment horizontal="left" vertical="center"/>
      <protection hidden="1"/>
    </xf>
    <xf numFmtId="0" fontId="5" fillId="0" borderId="0" xfId="0" applyFont="1" applyAlignment="1" applyProtection="1">
      <protection hidden="1"/>
    </xf>
    <xf numFmtId="0" fontId="5" fillId="0" borderId="0" xfId="0" applyFont="1" applyBorder="1" applyAlignment="1" applyProtection="1">
      <protection hidden="1"/>
    </xf>
    <xf numFmtId="0" fontId="4" fillId="0" borderId="0" xfId="0" applyFont="1" applyBorder="1" applyAlignment="1" applyProtection="1">
      <alignment horizontal="center"/>
      <protection hidden="1"/>
    </xf>
    <xf numFmtId="0" fontId="5" fillId="5" borderId="1" xfId="0" applyFont="1" applyFill="1" applyBorder="1" applyAlignment="1" applyProtection="1">
      <alignment horizontal="center" vertical="center"/>
      <protection locked="0"/>
    </xf>
    <xf numFmtId="0" fontId="4" fillId="0" borderId="0" xfId="0" applyFont="1" applyFill="1" applyAlignment="1" applyProtection="1">
      <protection hidden="1"/>
    </xf>
    <xf numFmtId="167" fontId="5" fillId="0" borderId="1" xfId="0" applyNumberFormat="1" applyFont="1" applyBorder="1" applyAlignment="1" applyProtection="1">
      <alignment horizontal="right" vertical="center"/>
      <protection hidden="1"/>
    </xf>
    <xf numFmtId="167" fontId="5" fillId="3" borderId="1" xfId="0" applyNumberFormat="1" applyFont="1" applyFill="1" applyBorder="1" applyAlignment="1" applyProtection="1">
      <alignment horizontal="right" vertical="center"/>
      <protection hidden="1"/>
    </xf>
    <xf numFmtId="3" fontId="5" fillId="3" borderId="1" xfId="0" applyNumberFormat="1" applyFont="1" applyFill="1" applyBorder="1" applyAlignment="1" applyProtection="1">
      <alignment horizontal="center" vertical="center"/>
      <protection hidden="1"/>
    </xf>
    <xf numFmtId="3" fontId="5" fillId="3" borderId="1" xfId="0" applyNumberFormat="1" applyFont="1" applyFill="1" applyBorder="1" applyAlignment="1" applyProtection="1">
      <alignment horizontal="center" vertical="center" wrapText="1"/>
      <protection hidden="1"/>
    </xf>
    <xf numFmtId="0" fontId="8" fillId="3" borderId="1" xfId="0" applyFont="1" applyFill="1" applyBorder="1" applyAlignment="1" applyProtection="1">
      <alignment horizontal="center" vertical="center" wrapText="1"/>
    </xf>
    <xf numFmtId="0" fontId="4" fillId="5" borderId="1" xfId="0" applyNumberFormat="1" applyFont="1" applyFill="1" applyBorder="1" applyAlignment="1" applyProtection="1">
      <alignment horizontal="left" vertical="center"/>
      <protection locked="0"/>
    </xf>
    <xf numFmtId="0" fontId="4" fillId="0" borderId="1" xfId="0" applyNumberFormat="1" applyFont="1" applyFill="1" applyBorder="1" applyAlignment="1" applyProtection="1">
      <alignment horizontal="left" vertical="center"/>
    </xf>
    <xf numFmtId="164" fontId="4" fillId="0" borderId="1" xfId="1" applyNumberFormat="1" applyFont="1" applyFill="1" applyBorder="1" applyAlignment="1" applyProtection="1">
      <alignment horizontal="right" vertical="center"/>
      <protection hidden="1"/>
    </xf>
    <xf numFmtId="164" fontId="5" fillId="3" borderId="1" xfId="1" applyNumberFormat="1" applyFont="1" applyFill="1" applyBorder="1" applyAlignment="1" applyProtection="1">
      <alignment horizontal="right" vertical="center"/>
      <protection hidden="1"/>
    </xf>
    <xf numFmtId="0" fontId="4" fillId="5" borderId="1" xfId="0" applyNumberFormat="1" applyFont="1" applyFill="1" applyBorder="1" applyAlignment="1" applyProtection="1">
      <alignment horizontal="left" vertical="center" wrapText="1"/>
      <protection locked="0"/>
    </xf>
    <xf numFmtId="0" fontId="4" fillId="5" borderId="1" xfId="0" applyNumberFormat="1" applyFont="1" applyFill="1" applyBorder="1" applyAlignment="1" applyProtection="1">
      <alignment horizontal="center" vertical="center"/>
      <protection locked="0"/>
    </xf>
    <xf numFmtId="0" fontId="5" fillId="0" borderId="0" xfId="0" applyFont="1" applyFill="1" applyBorder="1" applyAlignment="1" applyProtection="1"/>
    <xf numFmtId="164" fontId="4" fillId="0" borderId="1" xfId="0" applyNumberFormat="1" applyFont="1" applyFill="1" applyBorder="1" applyAlignment="1" applyProtection="1">
      <alignment horizontal="right" vertical="center"/>
      <protection hidden="1"/>
    </xf>
    <xf numFmtId="164" fontId="4" fillId="0" borderId="1" xfId="0" applyNumberFormat="1" applyFont="1" applyFill="1" applyBorder="1" applyAlignment="1" applyProtection="1">
      <alignment horizontal="right" vertical="center"/>
    </xf>
    <xf numFmtId="164" fontId="5" fillId="3" borderId="1" xfId="0" applyNumberFormat="1" applyFont="1" applyFill="1" applyBorder="1" applyAlignment="1" applyProtection="1">
      <alignment horizontal="right" vertical="center"/>
    </xf>
    <xf numFmtId="166" fontId="12" fillId="0" borderId="1" xfId="0" applyNumberFormat="1" applyFont="1" applyFill="1" applyBorder="1" applyAlignment="1" applyProtection="1">
      <alignment horizontal="right" vertical="center"/>
      <protection hidden="1"/>
    </xf>
    <xf numFmtId="166" fontId="11" fillId="3" borderId="1" xfId="0" applyNumberFormat="1" applyFont="1" applyFill="1" applyBorder="1" applyAlignment="1" applyProtection="1">
      <alignment horizontal="right" vertical="center"/>
      <protection hidden="1"/>
    </xf>
    <xf numFmtId="167" fontId="11" fillId="3" borderId="1" xfId="0" applyNumberFormat="1" applyFont="1" applyFill="1" applyBorder="1" applyAlignment="1" applyProtection="1">
      <alignment horizontal="right" vertical="center"/>
      <protection hidden="1"/>
    </xf>
    <xf numFmtId="0" fontId="5" fillId="3" borderId="1" xfId="2" applyFont="1" applyFill="1" applyBorder="1" applyAlignment="1" applyProtection="1">
      <alignment horizontal="center" vertical="center" wrapText="1"/>
      <protection hidden="1"/>
    </xf>
    <xf numFmtId="166" fontId="4" fillId="5" borderId="1" xfId="0" applyNumberFormat="1" applyFont="1" applyFill="1" applyBorder="1" applyAlignment="1" applyProtection="1">
      <alignment horizontal="center" vertical="center"/>
      <protection locked="0"/>
    </xf>
    <xf numFmtId="4" fontId="4" fillId="0" borderId="1" xfId="0" applyNumberFormat="1" applyFont="1" applyFill="1" applyBorder="1" applyAlignment="1" applyProtection="1">
      <alignment horizontal="right" vertical="center"/>
      <protection hidden="1"/>
    </xf>
    <xf numFmtId="4" fontId="4" fillId="0" borderId="1" xfId="1" applyNumberFormat="1" applyFont="1" applyFill="1" applyBorder="1" applyAlignment="1" applyProtection="1">
      <alignment horizontal="right" vertical="center"/>
      <protection hidden="1"/>
    </xf>
    <xf numFmtId="4" fontId="4" fillId="3" borderId="1" xfId="1" applyNumberFormat="1" applyFont="1" applyFill="1" applyBorder="1" applyAlignment="1" applyProtection="1">
      <alignment horizontal="right" vertical="center"/>
      <protection hidden="1"/>
    </xf>
    <xf numFmtId="4" fontId="4" fillId="3" borderId="1" xfId="0" applyNumberFormat="1" applyFont="1" applyFill="1" applyBorder="1" applyAlignment="1" applyProtection="1">
      <alignment horizontal="right" vertical="center"/>
      <protection hidden="1"/>
    </xf>
    <xf numFmtId="0" fontId="5" fillId="0" borderId="1" xfId="0" applyFont="1" applyFill="1" applyBorder="1" applyAlignment="1" applyProtection="1">
      <alignment horizontal="center" vertical="center"/>
    </xf>
    <xf numFmtId="0" fontId="4" fillId="0" borderId="0" xfId="0" applyFont="1" applyFill="1" applyBorder="1" applyAlignment="1" applyProtection="1">
      <alignment vertical="center"/>
    </xf>
    <xf numFmtId="167" fontId="4" fillId="5" borderId="1" xfId="0" applyNumberFormat="1" applyFont="1" applyFill="1" applyBorder="1" applyAlignment="1" applyProtection="1">
      <alignment horizontal="right" vertical="center"/>
      <protection locked="0"/>
    </xf>
    <xf numFmtId="167" fontId="4" fillId="4" borderId="1" xfId="0" applyNumberFormat="1" applyFont="1" applyFill="1" applyBorder="1" applyAlignment="1" applyProtection="1">
      <alignment horizontal="right" vertical="center"/>
    </xf>
    <xf numFmtId="167" fontId="4" fillId="0" borderId="1" xfId="0" applyNumberFormat="1" applyFont="1" applyFill="1" applyBorder="1" applyAlignment="1" applyProtection="1">
      <alignment horizontal="right" vertical="center"/>
      <protection hidden="1"/>
    </xf>
    <xf numFmtId="167" fontId="4" fillId="3" borderId="1" xfId="0" applyNumberFormat="1" applyFont="1" applyFill="1" applyBorder="1" applyAlignment="1" applyProtection="1">
      <alignment horizontal="right" vertical="center"/>
      <protection hidden="1"/>
    </xf>
    <xf numFmtId="0" fontId="15" fillId="0" borderId="0" xfId="0" applyFont="1" applyAlignment="1" applyProtection="1"/>
    <xf numFmtId="10" fontId="5" fillId="3" borderId="1" xfId="0" applyNumberFormat="1" applyFont="1" applyFill="1" applyBorder="1" applyAlignment="1" applyProtection="1">
      <alignment horizontal="center" vertical="center"/>
      <protection hidden="1"/>
    </xf>
    <xf numFmtId="167" fontId="12" fillId="0" borderId="1" xfId="0" applyNumberFormat="1" applyFont="1" applyFill="1" applyBorder="1" applyAlignment="1" applyProtection="1">
      <alignment horizontal="right" vertical="center"/>
      <protection hidden="1"/>
    </xf>
    <xf numFmtId="0" fontId="4" fillId="0" borderId="1" xfId="0" applyNumberFormat="1" applyFont="1" applyFill="1" applyBorder="1" applyAlignment="1" applyProtection="1">
      <alignment horizontal="left" vertical="center" wrapText="1"/>
      <protection hidden="1"/>
    </xf>
    <xf numFmtId="3" fontId="5" fillId="3" borderId="1" xfId="0" applyNumberFormat="1" applyFont="1" applyFill="1" applyBorder="1" applyAlignment="1" applyProtection="1">
      <alignment horizontal="right" vertical="center" indent="1"/>
      <protection hidden="1"/>
    </xf>
    <xf numFmtId="0" fontId="5" fillId="3" borderId="1" xfId="0" applyFont="1" applyFill="1" applyBorder="1" applyAlignment="1" applyProtection="1">
      <alignment horizontal="center" vertical="center"/>
      <protection hidden="1"/>
    </xf>
    <xf numFmtId="0" fontId="5" fillId="0" borderId="0" xfId="0" applyFont="1" applyFill="1" applyBorder="1" applyAlignment="1" applyProtection="1">
      <alignment horizontal="center"/>
    </xf>
    <xf numFmtId="0" fontId="5" fillId="3" borderId="1" xfId="0" applyFont="1" applyFill="1" applyBorder="1" applyAlignment="1" applyProtection="1">
      <alignment horizontal="center" vertical="center" wrapText="1"/>
      <protection hidden="1"/>
    </xf>
    <xf numFmtId="0" fontId="5" fillId="3" borderId="2" xfId="0" applyFont="1" applyFill="1" applyBorder="1" applyAlignment="1" applyProtection="1">
      <alignment horizontal="center" vertical="center" wrapText="1"/>
      <protection hidden="1"/>
    </xf>
    <xf numFmtId="0" fontId="5" fillId="3" borderId="2" xfId="0" applyFont="1" applyFill="1" applyBorder="1" applyAlignment="1" applyProtection="1">
      <alignment horizontal="center" vertical="center"/>
      <protection hidden="1"/>
    </xf>
    <xf numFmtId="10" fontId="5" fillId="0" borderId="5" xfId="0" applyNumberFormat="1" applyFont="1" applyFill="1" applyBorder="1" applyAlignment="1" applyProtection="1">
      <alignment vertical="center"/>
      <protection hidden="1"/>
    </xf>
    <xf numFmtId="10" fontId="5" fillId="0" borderId="0" xfId="0" applyNumberFormat="1" applyFont="1" applyFill="1" applyBorder="1" applyAlignment="1" applyProtection="1">
      <alignment vertical="center"/>
      <protection hidden="1"/>
    </xf>
    <xf numFmtId="4" fontId="4" fillId="0" borderId="1" xfId="0" applyNumberFormat="1" applyFont="1" applyFill="1" applyBorder="1" applyAlignment="1" applyProtection="1">
      <alignment vertical="center"/>
      <protection hidden="1"/>
    </xf>
    <xf numFmtId="4" fontId="4" fillId="0" borderId="12" xfId="0" applyNumberFormat="1" applyFont="1" applyFill="1" applyBorder="1" applyAlignment="1" applyProtection="1">
      <alignment vertical="center"/>
      <protection hidden="1"/>
    </xf>
    <xf numFmtId="0" fontId="20" fillId="0" borderId="0" xfId="0" applyFont="1" applyAlignment="1" applyProtection="1">
      <alignment vertical="center"/>
    </xf>
    <xf numFmtId="0" fontId="19" fillId="0" borderId="0" xfId="0" applyFont="1" applyFill="1" applyBorder="1" applyAlignment="1" applyProtection="1">
      <alignment horizontal="left" vertical="center" wrapText="1"/>
    </xf>
    <xf numFmtId="0" fontId="26" fillId="0" borderId="0" xfId="2" applyFont="1" applyAlignment="1" applyProtection="1">
      <alignment vertical="center"/>
    </xf>
    <xf numFmtId="0" fontId="20" fillId="0" borderId="0" xfId="0" applyFont="1" applyProtection="1"/>
    <xf numFmtId="0" fontId="27" fillId="0" borderId="0" xfId="4" applyFont="1" applyBorder="1" applyAlignment="1" applyProtection="1">
      <alignment vertical="center"/>
    </xf>
    <xf numFmtId="0" fontId="6" fillId="0" borderId="0" xfId="0" applyFont="1" applyAlignment="1" applyProtection="1">
      <alignment vertical="center"/>
    </xf>
    <xf numFmtId="0" fontId="29" fillId="0" borderId="0" xfId="0" applyFont="1" applyAlignment="1" applyProtection="1">
      <alignment horizontal="left" vertical="center"/>
    </xf>
    <xf numFmtId="0" fontId="29" fillId="0" borderId="0" xfId="0" applyFont="1" applyAlignment="1" applyProtection="1">
      <alignment vertical="center"/>
    </xf>
    <xf numFmtId="0" fontId="28" fillId="3" borderId="1" xfId="0" applyFont="1" applyFill="1" applyBorder="1" applyAlignment="1" applyProtection="1">
      <alignment horizontal="center" vertical="center"/>
    </xf>
    <xf numFmtId="0" fontId="28" fillId="3" borderId="1" xfId="0" applyFont="1" applyFill="1" applyBorder="1" applyAlignment="1" applyProtection="1">
      <alignment horizontal="center" vertical="center" wrapText="1"/>
    </xf>
    <xf numFmtId="0" fontId="28" fillId="3" borderId="1" xfId="0" applyNumberFormat="1" applyFont="1" applyFill="1" applyBorder="1" applyAlignment="1" applyProtection="1">
      <alignment horizontal="center" vertical="center" wrapText="1"/>
    </xf>
    <xf numFmtId="0" fontId="20" fillId="7" borderId="1" xfId="0" applyFont="1" applyFill="1" applyBorder="1" applyProtection="1"/>
    <xf numFmtId="4" fontId="20" fillId="7" borderId="1" xfId="0" applyNumberFormat="1" applyFont="1" applyFill="1" applyBorder="1" applyProtection="1"/>
    <xf numFmtId="0" fontId="20" fillId="6" borderId="1" xfId="0" applyFont="1" applyFill="1" applyBorder="1" applyProtection="1"/>
    <xf numFmtId="1" fontId="20" fillId="0" borderId="1" xfId="0" applyNumberFormat="1" applyFont="1" applyFill="1" applyBorder="1" applyAlignment="1" applyProtection="1">
      <alignment horizontal="center" vertical="center"/>
    </xf>
    <xf numFmtId="0" fontId="20" fillId="0" borderId="0" xfId="0" applyFont="1" applyFill="1" applyBorder="1" applyProtection="1"/>
    <xf numFmtId="4" fontId="20" fillId="0" borderId="0" xfId="0" applyNumberFormat="1" applyFont="1" applyFill="1" applyBorder="1" applyProtection="1"/>
    <xf numFmtId="0" fontId="31" fillId="0" borderId="0" xfId="0" applyFont="1" applyFill="1" applyBorder="1" applyAlignment="1" applyProtection="1">
      <alignment horizontal="center" vertical="center"/>
    </xf>
    <xf numFmtId="0" fontId="32" fillId="0" borderId="0" xfId="0" applyFont="1" applyFill="1" applyBorder="1" applyAlignment="1" applyProtection="1">
      <alignment vertical="center"/>
    </xf>
    <xf numFmtId="0" fontId="32" fillId="0" borderId="0" xfId="0" applyFont="1" applyFill="1" applyBorder="1" applyProtection="1"/>
    <xf numFmtId="4" fontId="20" fillId="2" borderId="1" xfId="0" applyNumberFormat="1" applyFont="1" applyFill="1" applyBorder="1" applyProtection="1"/>
    <xf numFmtId="4" fontId="20" fillId="8" borderId="1" xfId="0" applyNumberFormat="1" applyFont="1" applyFill="1" applyBorder="1" applyAlignment="1" applyProtection="1">
      <alignment horizontal="right"/>
    </xf>
    <xf numFmtId="4" fontId="20" fillId="6" borderId="1" xfId="0" applyNumberFormat="1" applyFont="1" applyFill="1" applyBorder="1" applyProtection="1"/>
    <xf numFmtId="1" fontId="20" fillId="0" borderId="12" xfId="0" applyNumberFormat="1" applyFont="1" applyFill="1" applyBorder="1" applyAlignment="1" applyProtection="1">
      <alignment horizontal="center" vertical="center"/>
    </xf>
    <xf numFmtId="4" fontId="20" fillId="6" borderId="1" xfId="0" applyNumberFormat="1" applyFont="1" applyFill="1" applyBorder="1" applyAlignment="1" applyProtection="1">
      <alignment horizontal="right"/>
    </xf>
    <xf numFmtId="1" fontId="20" fillId="0" borderId="0" xfId="0" applyNumberFormat="1" applyFont="1" applyProtection="1"/>
    <xf numFmtId="0" fontId="5" fillId="0" borderId="1" xfId="0" applyNumberFormat="1" applyFont="1" applyFill="1" applyBorder="1" applyAlignment="1" applyProtection="1">
      <alignment horizontal="left" vertical="center" indent="1"/>
    </xf>
    <xf numFmtId="10" fontId="5" fillId="0" borderId="9" xfId="0" applyNumberFormat="1" applyFont="1" applyFill="1" applyBorder="1" applyAlignment="1" applyProtection="1">
      <alignment vertical="center"/>
      <protection hidden="1"/>
    </xf>
    <xf numFmtId="0" fontId="14" fillId="5" borderId="1" xfId="0" applyNumberFormat="1" applyFont="1" applyFill="1" applyBorder="1" applyAlignment="1" applyProtection="1">
      <alignment horizontal="left" vertical="center"/>
      <protection locked="0"/>
    </xf>
    <xf numFmtId="165" fontId="14" fillId="5" borderId="1" xfId="0" applyNumberFormat="1" applyFont="1" applyFill="1" applyBorder="1" applyAlignment="1" applyProtection="1">
      <alignment horizontal="center" vertical="center"/>
      <protection locked="0"/>
    </xf>
    <xf numFmtId="0" fontId="33" fillId="4" borderId="6" xfId="0" applyFont="1" applyFill="1" applyBorder="1"/>
    <xf numFmtId="0" fontId="0" fillId="4" borderId="6" xfId="0" applyFill="1" applyBorder="1"/>
    <xf numFmtId="0" fontId="0" fillId="9" borderId="15" xfId="0" applyFont="1" applyFill="1" applyBorder="1" applyAlignment="1">
      <alignment horizontal="left" indent="1"/>
    </xf>
    <xf numFmtId="0" fontId="0" fillId="9" borderId="0" xfId="0" applyFont="1" applyFill="1" applyBorder="1" applyAlignment="1">
      <alignment horizontal="left" indent="1"/>
    </xf>
    <xf numFmtId="0" fontId="0" fillId="9" borderId="6" xfId="0" applyFont="1" applyFill="1" applyBorder="1" applyAlignment="1">
      <alignment horizontal="left" indent="1"/>
    </xf>
    <xf numFmtId="0" fontId="0" fillId="9" borderId="0" xfId="0" applyFill="1"/>
    <xf numFmtId="0" fontId="0" fillId="9" borderId="15" xfId="0" applyFill="1" applyBorder="1" applyAlignment="1">
      <alignment horizontal="left" indent="1"/>
    </xf>
    <xf numFmtId="0" fontId="0" fillId="9" borderId="0" xfId="0" applyFill="1" applyBorder="1" applyAlignment="1">
      <alignment horizontal="left" indent="1"/>
    </xf>
    <xf numFmtId="0" fontId="0" fillId="9" borderId="6" xfId="0" applyNumberFormat="1" applyFill="1" applyBorder="1" applyAlignment="1">
      <alignment horizontal="left" indent="1"/>
    </xf>
    <xf numFmtId="0" fontId="5" fillId="3" borderId="1" xfId="0" applyFont="1" applyFill="1" applyBorder="1" applyAlignment="1" applyProtection="1">
      <alignment horizontal="center" vertical="center"/>
      <protection hidden="1"/>
    </xf>
    <xf numFmtId="0" fontId="5" fillId="0" borderId="0" xfId="0" applyFont="1" applyFill="1" applyBorder="1" applyAlignment="1" applyProtection="1">
      <alignment horizontal="center"/>
    </xf>
    <xf numFmtId="0" fontId="5" fillId="0" borderId="3" xfId="0" applyFont="1" applyFill="1" applyBorder="1" applyAlignment="1" applyProtection="1">
      <alignment horizontal="center"/>
    </xf>
    <xf numFmtId="0" fontId="5" fillId="0" borderId="7" xfId="0" applyFont="1" applyFill="1" applyBorder="1" applyAlignment="1" applyProtection="1">
      <alignment horizontal="center"/>
    </xf>
    <xf numFmtId="0" fontId="5" fillId="3" borderId="1" xfId="2" applyFont="1" applyFill="1" applyBorder="1" applyAlignment="1" applyProtection="1">
      <alignment horizontal="center" vertical="center"/>
      <protection hidden="1"/>
    </xf>
    <xf numFmtId="0" fontId="5" fillId="3" borderId="1" xfId="0" applyFont="1" applyFill="1" applyBorder="1" applyAlignment="1" applyProtection="1">
      <alignment horizontal="center" vertical="center" wrapText="1"/>
      <protection hidden="1"/>
    </xf>
    <xf numFmtId="0" fontId="35" fillId="0" borderId="0" xfId="0" applyFont="1" applyFill="1" applyBorder="1" applyProtection="1"/>
    <xf numFmtId="0" fontId="5" fillId="0" borderId="0" xfId="0" applyNumberFormat="1" applyFont="1" applyFill="1" applyBorder="1" applyAlignment="1" applyProtection="1">
      <alignment vertical="center"/>
      <protection hidden="1"/>
    </xf>
    <xf numFmtId="0" fontId="5" fillId="0" borderId="1" xfId="0" applyFont="1" applyFill="1" applyBorder="1" applyAlignment="1" applyProtection="1">
      <alignment horizontal="center" vertical="center"/>
      <protection hidden="1"/>
    </xf>
    <xf numFmtId="167" fontId="4" fillId="5" borderId="1" xfId="0" applyNumberFormat="1" applyFont="1" applyFill="1" applyBorder="1" applyAlignment="1" applyProtection="1">
      <alignment horizontal="center" vertical="center"/>
      <protection locked="0" hidden="1"/>
    </xf>
    <xf numFmtId="167" fontId="4" fillId="5" borderId="1" xfId="0" applyNumberFormat="1" applyFont="1" applyFill="1" applyBorder="1" applyAlignment="1" applyProtection="1">
      <alignment horizontal="right" vertical="center"/>
      <protection locked="0" hidden="1"/>
    </xf>
    <xf numFmtId="0" fontId="5" fillId="0" borderId="9" xfId="0" applyFont="1" applyFill="1" applyBorder="1" applyAlignment="1" applyProtection="1"/>
    <xf numFmtId="4" fontId="4" fillId="0" borderId="0" xfId="0" applyNumberFormat="1" applyFont="1" applyFill="1" applyBorder="1" applyAlignment="1" applyProtection="1"/>
    <xf numFmtId="10" fontId="4" fillId="0" borderId="0" xfId="5" applyNumberFormat="1" applyFont="1" applyFill="1" applyBorder="1" applyAlignment="1" applyProtection="1"/>
    <xf numFmtId="0" fontId="26" fillId="0" borderId="0" xfId="2" applyFont="1" applyFill="1" applyAlignment="1" applyProtection="1">
      <alignment vertical="center"/>
    </xf>
    <xf numFmtId="0" fontId="36" fillId="9" borderId="0" xfId="2" applyFont="1" applyFill="1" applyAlignment="1" applyProtection="1">
      <alignment vertical="center"/>
    </xf>
    <xf numFmtId="4" fontId="34" fillId="0" borderId="14" xfId="0" applyNumberFormat="1" applyFont="1" applyBorder="1" applyAlignment="1" applyProtection="1">
      <alignment horizontal="right" vertical="center"/>
      <protection hidden="1"/>
    </xf>
    <xf numFmtId="4" fontId="34" fillId="0" borderId="13" xfId="0" applyNumberFormat="1" applyFont="1" applyBorder="1" applyAlignment="1" applyProtection="1">
      <alignment horizontal="right" vertical="center"/>
      <protection hidden="1"/>
    </xf>
    <xf numFmtId="0" fontId="37" fillId="0" borderId="1" xfId="2" applyFont="1" applyFill="1" applyBorder="1" applyAlignment="1" applyProtection="1">
      <alignment horizontal="center" vertical="center"/>
      <protection hidden="1"/>
    </xf>
    <xf numFmtId="0" fontId="10" fillId="9" borderId="1" xfId="0" applyFont="1" applyFill="1" applyBorder="1" applyAlignment="1" applyProtection="1">
      <alignment horizontal="center" vertical="center"/>
      <protection hidden="1"/>
    </xf>
    <xf numFmtId="0" fontId="9" fillId="3" borderId="1" xfId="2" applyFont="1" applyFill="1" applyBorder="1" applyAlignment="1" applyProtection="1">
      <alignment horizontal="center" vertical="center"/>
      <protection hidden="1"/>
    </xf>
    <xf numFmtId="0" fontId="5" fillId="0" borderId="1" xfId="0" applyFont="1" applyBorder="1" applyAlignment="1" applyProtection="1">
      <alignment horizontal="left" vertical="center" indent="1"/>
      <protection hidden="1"/>
    </xf>
    <xf numFmtId="0" fontId="7" fillId="0" borderId="1" xfId="0" applyFont="1" applyFill="1" applyBorder="1" applyAlignment="1" applyProtection="1">
      <alignment horizontal="left" vertical="center" indent="1"/>
    </xf>
    <xf numFmtId="0" fontId="10" fillId="3" borderId="1" xfId="0" applyNumberFormat="1" applyFont="1" applyFill="1" applyBorder="1" applyAlignment="1" applyProtection="1">
      <alignment horizontal="center" vertical="center"/>
      <protection hidden="1"/>
    </xf>
    <xf numFmtId="0" fontId="5" fillId="5" borderId="2" xfId="0" applyFont="1" applyFill="1" applyBorder="1" applyAlignment="1" applyProtection="1">
      <alignment horizontal="left" vertical="center"/>
      <protection locked="0"/>
    </xf>
    <xf numFmtId="0" fontId="5" fillId="5" borderId="14" xfId="0" applyFont="1" applyFill="1" applyBorder="1" applyAlignment="1" applyProtection="1">
      <alignment horizontal="left" vertical="center"/>
      <protection locked="0"/>
    </xf>
    <xf numFmtId="0" fontId="5" fillId="5" borderId="13" xfId="0" applyFont="1" applyFill="1" applyBorder="1" applyAlignment="1" applyProtection="1">
      <alignment horizontal="left" vertical="center"/>
      <protection locked="0"/>
    </xf>
    <xf numFmtId="4" fontId="8" fillId="0" borderId="2" xfId="0" applyNumberFormat="1" applyFont="1" applyBorder="1" applyAlignment="1" applyProtection="1">
      <alignment horizontal="left" vertical="center"/>
      <protection hidden="1"/>
    </xf>
    <xf numFmtId="4" fontId="8" fillId="0" borderId="14" xfId="0" applyNumberFormat="1" applyFont="1" applyBorder="1" applyAlignment="1" applyProtection="1">
      <alignment horizontal="left" vertical="center"/>
      <protection hidden="1"/>
    </xf>
    <xf numFmtId="0" fontId="5" fillId="3" borderId="2" xfId="0" applyFont="1" applyFill="1" applyBorder="1" applyAlignment="1" applyProtection="1">
      <alignment horizontal="left" vertical="center" indent="1"/>
      <protection hidden="1"/>
    </xf>
    <xf numFmtId="0" fontId="5" fillId="3" borderId="13" xfId="0" applyFont="1" applyFill="1" applyBorder="1" applyAlignment="1" applyProtection="1">
      <alignment horizontal="left" vertical="center" indent="1"/>
      <protection hidden="1"/>
    </xf>
    <xf numFmtId="4" fontId="8" fillId="3" borderId="2" xfId="0" applyNumberFormat="1" applyFont="1" applyFill="1" applyBorder="1" applyAlignment="1" applyProtection="1">
      <alignment horizontal="left" vertical="center"/>
      <protection hidden="1"/>
    </xf>
    <xf numFmtId="4" fontId="8" fillId="3" borderId="14" xfId="0" applyNumberFormat="1" applyFont="1" applyFill="1" applyBorder="1" applyAlignment="1" applyProtection="1">
      <alignment horizontal="left" vertical="center"/>
      <protection hidden="1"/>
    </xf>
    <xf numFmtId="4" fontId="34" fillId="3" borderId="14" xfId="0" applyNumberFormat="1" applyFont="1" applyFill="1" applyBorder="1" applyAlignment="1" applyProtection="1">
      <alignment horizontal="right" vertical="center"/>
      <protection hidden="1"/>
    </xf>
    <xf numFmtId="4" fontId="34" fillId="3" borderId="13" xfId="0" applyNumberFormat="1" applyFont="1" applyFill="1" applyBorder="1" applyAlignment="1" applyProtection="1">
      <alignment horizontal="right" vertical="center"/>
      <protection hidden="1"/>
    </xf>
    <xf numFmtId="4" fontId="8" fillId="0" borderId="2" xfId="0" applyNumberFormat="1" applyFont="1" applyBorder="1" applyAlignment="1" applyProtection="1">
      <alignment horizontal="center" vertical="center"/>
      <protection hidden="1"/>
    </xf>
    <xf numFmtId="4" fontId="8" fillId="0" borderId="14" xfId="0" applyNumberFormat="1" applyFont="1" applyBorder="1" applyAlignment="1" applyProtection="1">
      <alignment horizontal="center" vertical="center"/>
      <protection hidden="1"/>
    </xf>
    <xf numFmtId="0" fontId="5" fillId="3" borderId="12" xfId="0" applyFont="1" applyFill="1" applyBorder="1" applyAlignment="1" applyProtection="1">
      <alignment horizontal="center" vertical="center" wrapText="1"/>
      <protection hidden="1"/>
    </xf>
    <xf numFmtId="0" fontId="5" fillId="3" borderId="1" xfId="0" applyFont="1" applyFill="1" applyBorder="1" applyAlignment="1" applyProtection="1">
      <alignment horizontal="center" vertical="center"/>
      <protection hidden="1"/>
    </xf>
    <xf numFmtId="0" fontId="5" fillId="0" borderId="5" xfId="0" applyFont="1" applyFill="1" applyBorder="1" applyAlignment="1" applyProtection="1">
      <alignment horizontal="center"/>
    </xf>
    <xf numFmtId="0" fontId="5" fillId="0" borderId="0" xfId="0" applyFont="1" applyFill="1" applyBorder="1" applyAlignment="1" applyProtection="1">
      <alignment horizontal="center"/>
    </xf>
    <xf numFmtId="0" fontId="5" fillId="0" borderId="9" xfId="0" applyFont="1" applyFill="1" applyBorder="1" applyAlignment="1" applyProtection="1">
      <alignment horizontal="center"/>
    </xf>
    <xf numFmtId="0" fontId="5" fillId="0" borderId="3" xfId="0" applyFont="1" applyFill="1" applyBorder="1" applyAlignment="1" applyProtection="1">
      <alignment horizontal="center"/>
    </xf>
    <xf numFmtId="0" fontId="5" fillId="0" borderId="6" xfId="0" applyFont="1" applyFill="1" applyBorder="1" applyAlignment="1" applyProtection="1">
      <alignment horizontal="center"/>
    </xf>
    <xf numFmtId="0" fontId="5" fillId="0" borderId="7" xfId="0" applyFont="1" applyFill="1" applyBorder="1" applyAlignment="1" applyProtection="1">
      <alignment horizontal="center"/>
    </xf>
    <xf numFmtId="0" fontId="5" fillId="0" borderId="4" xfId="0" applyFont="1" applyFill="1" applyBorder="1" applyAlignment="1" applyProtection="1">
      <alignment horizontal="center"/>
    </xf>
    <xf numFmtId="0" fontId="5" fillId="0" borderId="15" xfId="0" applyFont="1" applyFill="1" applyBorder="1" applyAlignment="1" applyProtection="1">
      <alignment horizontal="center"/>
    </xf>
    <xf numFmtId="0" fontId="5" fillId="0" borderId="8" xfId="0" applyFont="1" applyFill="1" applyBorder="1" applyAlignment="1" applyProtection="1">
      <alignment horizontal="center"/>
    </xf>
    <xf numFmtId="10" fontId="10" fillId="3" borderId="1" xfId="0" applyNumberFormat="1" applyFont="1" applyFill="1" applyBorder="1" applyAlignment="1" applyProtection="1">
      <alignment horizontal="center" vertical="center"/>
      <protection hidden="1"/>
    </xf>
    <xf numFmtId="0" fontId="5" fillId="3" borderId="12" xfId="0" applyFont="1" applyFill="1" applyBorder="1" applyAlignment="1" applyProtection="1">
      <alignment horizontal="center" vertical="center"/>
      <protection hidden="1"/>
    </xf>
    <xf numFmtId="0" fontId="5" fillId="3" borderId="3" xfId="0" applyFont="1" applyFill="1" applyBorder="1" applyAlignment="1" applyProtection="1">
      <alignment horizontal="center" vertical="center" wrapText="1"/>
      <protection hidden="1"/>
    </xf>
    <xf numFmtId="0" fontId="5" fillId="3" borderId="6" xfId="0" applyFont="1" applyFill="1" applyBorder="1" applyAlignment="1" applyProtection="1">
      <alignment horizontal="center" vertical="center" wrapText="1"/>
      <protection hidden="1"/>
    </xf>
    <xf numFmtId="0" fontId="5" fillId="3" borderId="7" xfId="0" applyFont="1" applyFill="1" applyBorder="1" applyAlignment="1" applyProtection="1">
      <alignment horizontal="center" vertical="center" wrapText="1"/>
      <protection hidden="1"/>
    </xf>
    <xf numFmtId="10" fontId="17" fillId="3" borderId="1" xfId="0" applyNumberFormat="1" applyFont="1" applyFill="1" applyBorder="1" applyAlignment="1" applyProtection="1">
      <alignment horizontal="left" vertical="center" indent="1"/>
      <protection hidden="1"/>
    </xf>
    <xf numFmtId="10" fontId="17" fillId="3" borderId="2" xfId="0" applyNumberFormat="1" applyFont="1" applyFill="1" applyBorder="1" applyAlignment="1" applyProtection="1">
      <alignment horizontal="left" vertical="center" indent="1"/>
      <protection hidden="1"/>
    </xf>
    <xf numFmtId="10" fontId="17" fillId="3" borderId="2" xfId="0" applyNumberFormat="1" applyFont="1" applyFill="1" applyBorder="1" applyAlignment="1" applyProtection="1">
      <alignment horizontal="left" vertical="center" wrapText="1" indent="1"/>
      <protection hidden="1"/>
    </xf>
    <xf numFmtId="10" fontId="17" fillId="3" borderId="13" xfId="0" applyNumberFormat="1" applyFont="1" applyFill="1" applyBorder="1" applyAlignment="1" applyProtection="1">
      <alignment horizontal="left" vertical="center" wrapText="1" indent="1"/>
      <protection hidden="1"/>
    </xf>
    <xf numFmtId="0" fontId="11" fillId="0" borderId="4" xfId="0" applyFont="1" applyFill="1" applyBorder="1" applyAlignment="1" applyProtection="1">
      <alignment horizontal="center"/>
    </xf>
    <xf numFmtId="0" fontId="11" fillId="0" borderId="8" xfId="0" applyFont="1" applyFill="1" applyBorder="1" applyAlignment="1" applyProtection="1">
      <alignment horizontal="center"/>
    </xf>
    <xf numFmtId="0" fontId="5" fillId="3" borderId="3" xfId="0" applyFont="1" applyFill="1" applyBorder="1" applyAlignment="1" applyProtection="1">
      <alignment horizontal="left" vertical="center" indent="1"/>
    </xf>
    <xf numFmtId="0" fontId="5" fillId="3" borderId="6" xfId="0" applyFont="1" applyFill="1" applyBorder="1" applyAlignment="1" applyProtection="1">
      <alignment horizontal="left" vertical="center" indent="1"/>
    </xf>
    <xf numFmtId="10" fontId="22" fillId="3" borderId="2" xfId="0" applyNumberFormat="1" applyFont="1" applyFill="1" applyBorder="1" applyAlignment="1" applyProtection="1">
      <alignment horizontal="center" vertical="center" wrapText="1"/>
      <protection hidden="1"/>
    </xf>
    <xf numFmtId="10" fontId="22" fillId="3" borderId="14" xfId="0" applyNumberFormat="1" applyFont="1" applyFill="1" applyBorder="1" applyAlignment="1" applyProtection="1">
      <alignment horizontal="center" vertical="center" wrapText="1"/>
      <protection hidden="1"/>
    </xf>
    <xf numFmtId="10" fontId="22" fillId="3" borderId="13" xfId="0" applyNumberFormat="1" applyFont="1" applyFill="1" applyBorder="1" applyAlignment="1" applyProtection="1">
      <alignment horizontal="center" vertical="center" wrapText="1"/>
      <protection hidden="1"/>
    </xf>
    <xf numFmtId="10" fontId="5" fillId="3" borderId="1" xfId="0" applyNumberFormat="1" applyFont="1" applyFill="1" applyBorder="1" applyAlignment="1" applyProtection="1">
      <alignment horizontal="center" vertical="center"/>
      <protection hidden="1"/>
    </xf>
    <xf numFmtId="168" fontId="4" fillId="0" borderId="9" xfId="0" applyNumberFormat="1" applyFont="1" applyFill="1" applyBorder="1" applyAlignment="1" applyProtection="1">
      <alignment horizontal="right" vertical="center" indent="1"/>
      <protection hidden="1"/>
    </xf>
    <xf numFmtId="168" fontId="4" fillId="0" borderId="7" xfId="0" applyNumberFormat="1" applyFont="1" applyFill="1" applyBorder="1" applyAlignment="1" applyProtection="1">
      <alignment horizontal="right" vertical="center" indent="1"/>
      <protection hidden="1"/>
    </xf>
    <xf numFmtId="172" fontId="4" fillId="0" borderId="8" xfId="0" applyNumberFormat="1" applyFont="1" applyFill="1" applyBorder="1" applyAlignment="1" applyProtection="1">
      <alignment horizontal="right" vertical="center" indent="1"/>
      <protection hidden="1"/>
    </xf>
    <xf numFmtId="172" fontId="4" fillId="0" borderId="7" xfId="0" applyNumberFormat="1" applyFont="1" applyFill="1" applyBorder="1" applyAlignment="1" applyProtection="1">
      <alignment horizontal="right" vertical="center" indent="1"/>
      <protection hidden="1"/>
    </xf>
    <xf numFmtId="171" fontId="4" fillId="0" borderId="8" xfId="0" applyNumberFormat="1" applyFont="1" applyFill="1" applyBorder="1" applyAlignment="1" applyProtection="1">
      <alignment horizontal="right" vertical="center" indent="1"/>
      <protection hidden="1"/>
    </xf>
    <xf numFmtId="171" fontId="4" fillId="0" borderId="7" xfId="0" applyNumberFormat="1" applyFont="1" applyFill="1" applyBorder="1" applyAlignment="1" applyProtection="1">
      <alignment horizontal="right" vertical="center" indent="1"/>
      <protection hidden="1"/>
    </xf>
    <xf numFmtId="0" fontId="5" fillId="3" borderId="2" xfId="0" applyFont="1" applyFill="1" applyBorder="1" applyAlignment="1" applyProtection="1">
      <alignment horizontal="left" vertical="center" indent="1"/>
    </xf>
    <xf numFmtId="0" fontId="5" fillId="3" borderId="14" xfId="0" applyFont="1" applyFill="1" applyBorder="1" applyAlignment="1" applyProtection="1">
      <alignment horizontal="left" vertical="center" indent="1"/>
    </xf>
    <xf numFmtId="10" fontId="4" fillId="10" borderId="4" xfId="0" applyNumberFormat="1" applyFont="1" applyFill="1" applyBorder="1" applyAlignment="1" applyProtection="1">
      <alignment horizontal="left" vertical="center" wrapText="1"/>
      <protection hidden="1"/>
    </xf>
    <xf numFmtId="10" fontId="4" fillId="10" borderId="15" xfId="0" applyNumberFormat="1" applyFont="1" applyFill="1" applyBorder="1" applyAlignment="1" applyProtection="1">
      <alignment horizontal="left" vertical="center" wrapText="1"/>
      <protection hidden="1"/>
    </xf>
    <xf numFmtId="10" fontId="4" fillId="10" borderId="8" xfId="0" applyNumberFormat="1" applyFont="1" applyFill="1" applyBorder="1" applyAlignment="1" applyProtection="1">
      <alignment horizontal="left" vertical="center" wrapText="1"/>
      <protection hidden="1"/>
    </xf>
    <xf numFmtId="10" fontId="4" fillId="10" borderId="5" xfId="0" applyNumberFormat="1" applyFont="1" applyFill="1" applyBorder="1" applyAlignment="1" applyProtection="1">
      <alignment horizontal="left" vertical="center" wrapText="1"/>
      <protection hidden="1"/>
    </xf>
    <xf numFmtId="10" fontId="4" fillId="10" borderId="0" xfId="0" applyNumberFormat="1" applyFont="1" applyFill="1" applyBorder="1" applyAlignment="1" applyProtection="1">
      <alignment horizontal="left" vertical="center" wrapText="1"/>
      <protection hidden="1"/>
    </xf>
    <xf numFmtId="10" fontId="4" fillId="10" borderId="9" xfId="0" applyNumberFormat="1" applyFont="1" applyFill="1" applyBorder="1" applyAlignment="1" applyProtection="1">
      <alignment horizontal="left" vertical="center" wrapText="1"/>
      <protection hidden="1"/>
    </xf>
    <xf numFmtId="10" fontId="4" fillId="10" borderId="3" xfId="0" applyNumberFormat="1" applyFont="1" applyFill="1" applyBorder="1" applyAlignment="1" applyProtection="1">
      <alignment horizontal="left" vertical="center" wrapText="1"/>
      <protection hidden="1"/>
    </xf>
    <xf numFmtId="10" fontId="4" fillId="10" borderId="6" xfId="0" applyNumberFormat="1" applyFont="1" applyFill="1" applyBorder="1" applyAlignment="1" applyProtection="1">
      <alignment horizontal="left" vertical="center" wrapText="1"/>
      <protection hidden="1"/>
    </xf>
    <xf numFmtId="10" fontId="4" fillId="10" borderId="7" xfId="0" applyNumberFormat="1" applyFont="1" applyFill="1" applyBorder="1" applyAlignment="1" applyProtection="1">
      <alignment horizontal="left" vertical="center" wrapText="1"/>
      <protection hidden="1"/>
    </xf>
    <xf numFmtId="173" fontId="4" fillId="0" borderId="11" xfId="0" applyNumberFormat="1" applyFont="1" applyFill="1" applyBorder="1" applyAlignment="1" applyProtection="1">
      <alignment horizontal="right" vertical="center" indent="1"/>
      <protection hidden="1"/>
    </xf>
    <xf numFmtId="173" fontId="4" fillId="0" borderId="12" xfId="0" applyNumberFormat="1" applyFont="1" applyFill="1" applyBorder="1" applyAlignment="1" applyProtection="1">
      <alignment horizontal="right" vertical="center" indent="1"/>
      <protection hidden="1"/>
    </xf>
    <xf numFmtId="170" fontId="4" fillId="0" borderId="10" xfId="0" applyNumberFormat="1" applyFont="1" applyFill="1" applyBorder="1" applyAlignment="1" applyProtection="1">
      <alignment horizontal="right" vertical="center" indent="1"/>
      <protection hidden="1"/>
    </xf>
    <xf numFmtId="170" fontId="4" fillId="0" borderId="12" xfId="0" applyNumberFormat="1" applyFont="1" applyFill="1" applyBorder="1" applyAlignment="1" applyProtection="1">
      <alignment horizontal="right" vertical="center" indent="1"/>
      <protection hidden="1"/>
    </xf>
    <xf numFmtId="169" fontId="4" fillId="0" borderId="10" xfId="0" applyNumberFormat="1" applyFont="1" applyFill="1" applyBorder="1" applyAlignment="1" applyProtection="1">
      <alignment horizontal="right" vertical="center" indent="1"/>
      <protection hidden="1"/>
    </xf>
    <xf numFmtId="169" fontId="4" fillId="0" borderId="12" xfId="0" applyNumberFormat="1" applyFont="1" applyFill="1" applyBorder="1" applyAlignment="1" applyProtection="1">
      <alignment horizontal="right" vertical="center" indent="1"/>
      <protection hidden="1"/>
    </xf>
    <xf numFmtId="0" fontId="4" fillId="0" borderId="6" xfId="0" applyFont="1" applyFill="1" applyBorder="1" applyAlignment="1" applyProtection="1">
      <alignment horizontal="center"/>
    </xf>
    <xf numFmtId="0" fontId="5" fillId="3" borderId="1" xfId="0" applyFont="1" applyFill="1" applyBorder="1" applyAlignment="1" applyProtection="1">
      <alignment horizontal="center" vertical="center" wrapText="1"/>
      <protection hidden="1"/>
    </xf>
    <xf numFmtId="0" fontId="5" fillId="3" borderId="10" xfId="0" applyFont="1" applyFill="1" applyBorder="1" applyAlignment="1" applyProtection="1">
      <alignment horizontal="center" vertical="center" wrapText="1"/>
      <protection hidden="1"/>
    </xf>
    <xf numFmtId="0" fontId="5" fillId="3" borderId="10" xfId="0" applyFont="1" applyFill="1" applyBorder="1" applyAlignment="1" applyProtection="1">
      <alignment horizontal="center" vertical="center"/>
    </xf>
    <xf numFmtId="0" fontId="5" fillId="3" borderId="11" xfId="0" applyFont="1" applyFill="1" applyBorder="1" applyAlignment="1" applyProtection="1">
      <alignment horizontal="center" vertical="center"/>
    </xf>
    <xf numFmtId="0" fontId="5" fillId="3" borderId="12" xfId="0" applyFont="1" applyFill="1" applyBorder="1" applyAlignment="1" applyProtection="1">
      <alignment horizontal="center" vertical="center"/>
    </xf>
    <xf numFmtId="167" fontId="4" fillId="0" borderId="4" xfId="0" applyNumberFormat="1" applyFont="1" applyFill="1" applyBorder="1" applyAlignment="1" applyProtection="1">
      <alignment horizontal="right" vertical="center"/>
      <protection hidden="1"/>
    </xf>
    <xf numFmtId="167" fontId="4" fillId="0" borderId="8" xfId="0" applyNumberFormat="1" applyFont="1" applyFill="1" applyBorder="1" applyAlignment="1" applyProtection="1">
      <alignment horizontal="right" vertical="center"/>
      <protection hidden="1"/>
    </xf>
    <xf numFmtId="167" fontId="4" fillId="0" borderId="5" xfId="0" applyNumberFormat="1" applyFont="1" applyFill="1" applyBorder="1" applyAlignment="1" applyProtection="1">
      <alignment horizontal="right" vertical="center"/>
      <protection hidden="1"/>
    </xf>
    <xf numFmtId="167" fontId="4" fillId="0" borderId="9" xfId="0" applyNumberFormat="1" applyFont="1" applyFill="1" applyBorder="1" applyAlignment="1" applyProtection="1">
      <alignment horizontal="right" vertical="center"/>
      <protection hidden="1"/>
    </xf>
    <xf numFmtId="167" fontId="4" fillId="0" borderId="3" xfId="0" applyNumberFormat="1" applyFont="1" applyFill="1" applyBorder="1" applyAlignment="1" applyProtection="1">
      <alignment horizontal="right" vertical="center"/>
      <protection hidden="1"/>
    </xf>
    <xf numFmtId="167" fontId="4" fillId="0" borderId="7" xfId="0" applyNumberFormat="1" applyFont="1" applyFill="1" applyBorder="1" applyAlignment="1" applyProtection="1">
      <alignment horizontal="right" vertical="center"/>
      <protection hidden="1"/>
    </xf>
    <xf numFmtId="167" fontId="12" fillId="0" borderId="10" xfId="0" applyNumberFormat="1" applyFont="1" applyFill="1" applyBorder="1" applyAlignment="1" applyProtection="1">
      <alignment horizontal="right" vertical="center"/>
      <protection hidden="1"/>
    </xf>
    <xf numFmtId="167" fontId="12" fillId="0" borderId="11" xfId="0" applyNumberFormat="1" applyFont="1" applyFill="1" applyBorder="1" applyAlignment="1" applyProtection="1">
      <alignment horizontal="right" vertical="center"/>
      <protection hidden="1"/>
    </xf>
    <xf numFmtId="167" fontId="12" fillId="0" borderId="12" xfId="0" applyNumberFormat="1" applyFont="1" applyFill="1" applyBorder="1" applyAlignment="1" applyProtection="1">
      <alignment horizontal="right" vertical="center"/>
      <protection hidden="1"/>
    </xf>
    <xf numFmtId="0" fontId="11" fillId="3" borderId="10" xfId="0" applyFont="1" applyFill="1" applyBorder="1" applyAlignment="1" applyProtection="1">
      <alignment horizontal="center" vertical="center"/>
    </xf>
    <xf numFmtId="0" fontId="11" fillId="3" borderId="11" xfId="0" applyFont="1" applyFill="1" applyBorder="1" applyAlignment="1" applyProtection="1">
      <alignment horizontal="center" vertical="center"/>
    </xf>
    <xf numFmtId="0" fontId="11" fillId="3" borderId="12" xfId="0" applyFont="1" applyFill="1" applyBorder="1" applyAlignment="1" applyProtection="1">
      <alignment horizontal="center" vertical="center"/>
    </xf>
    <xf numFmtId="164" fontId="5" fillId="0" borderId="5" xfId="0" applyNumberFormat="1" applyFont="1" applyFill="1" applyBorder="1" applyAlignment="1" applyProtection="1">
      <alignment horizontal="center" vertical="center"/>
      <protection hidden="1"/>
    </xf>
    <xf numFmtId="164" fontId="5" fillId="0" borderId="0" xfId="0" applyNumberFormat="1" applyFont="1" applyFill="1" applyBorder="1" applyAlignment="1" applyProtection="1">
      <alignment horizontal="center" vertical="center"/>
      <protection hidden="1"/>
    </xf>
    <xf numFmtId="164" fontId="5" fillId="0" borderId="9" xfId="0" applyNumberFormat="1" applyFont="1" applyFill="1" applyBorder="1" applyAlignment="1" applyProtection="1">
      <alignment horizontal="center" vertical="center"/>
      <protection hidden="1"/>
    </xf>
    <xf numFmtId="164" fontId="5" fillId="3" borderId="2" xfId="0" applyNumberFormat="1" applyFont="1" applyFill="1" applyBorder="1" applyAlignment="1" applyProtection="1">
      <alignment horizontal="center" vertical="center"/>
      <protection hidden="1"/>
    </xf>
    <xf numFmtId="164" fontId="5" fillId="3" borderId="13" xfId="0" applyNumberFormat="1" applyFont="1" applyFill="1" applyBorder="1" applyAlignment="1" applyProtection="1">
      <alignment horizontal="center" vertical="center"/>
      <protection hidden="1"/>
    </xf>
    <xf numFmtId="3" fontId="5" fillId="3" borderId="2" xfId="0" applyNumberFormat="1" applyFont="1" applyFill="1" applyBorder="1" applyAlignment="1" applyProtection="1">
      <alignment horizontal="center" vertical="center" wrapText="1"/>
      <protection hidden="1"/>
    </xf>
    <xf numFmtId="3" fontId="5" fillId="3" borderId="13" xfId="0" applyNumberFormat="1"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xf>
    <xf numFmtId="0" fontId="4" fillId="0" borderId="14" xfId="0" applyFont="1" applyFill="1" applyBorder="1" applyAlignment="1" applyProtection="1">
      <alignment horizontal="center"/>
    </xf>
    <xf numFmtId="0" fontId="4" fillId="0" borderId="15" xfId="0" applyFont="1" applyFill="1" applyBorder="1" applyAlignment="1" applyProtection="1">
      <alignment horizontal="center"/>
    </xf>
    <xf numFmtId="0" fontId="5" fillId="0" borderId="1" xfId="0" applyFont="1" applyFill="1" applyBorder="1" applyAlignment="1" applyProtection="1">
      <alignment horizontal="center"/>
    </xf>
    <xf numFmtId="0" fontId="21" fillId="0" borderId="0" xfId="0" applyFont="1" applyAlignment="1" applyProtection="1">
      <alignment horizontal="left" vertical="center" wrapText="1"/>
    </xf>
    <xf numFmtId="0" fontId="21" fillId="0" borderId="0" xfId="0" applyFont="1" applyAlignment="1" applyProtection="1">
      <alignment horizontal="left" vertical="center"/>
    </xf>
    <xf numFmtId="0" fontId="8" fillId="3" borderId="1" xfId="0" applyFont="1" applyFill="1" applyBorder="1" applyAlignment="1" applyProtection="1">
      <alignment horizontal="center" vertical="center"/>
    </xf>
    <xf numFmtId="0" fontId="28" fillId="3" borderId="2" xfId="0" applyFont="1" applyFill="1" applyBorder="1" applyAlignment="1" applyProtection="1">
      <alignment horizontal="center" vertical="center" wrapText="1"/>
    </xf>
    <xf numFmtId="0" fontId="28" fillId="3" borderId="13" xfId="0" applyFont="1" applyFill="1" applyBorder="1" applyAlignment="1" applyProtection="1">
      <alignment horizontal="center" vertical="center"/>
    </xf>
    <xf numFmtId="0" fontId="28" fillId="3" borderId="14" xfId="0" applyFont="1" applyFill="1" applyBorder="1" applyAlignment="1" applyProtection="1">
      <alignment horizontal="center" vertical="center" wrapText="1"/>
    </xf>
    <xf numFmtId="0" fontId="28" fillId="3" borderId="4" xfId="0" applyFont="1" applyFill="1" applyBorder="1" applyAlignment="1" applyProtection="1">
      <alignment horizontal="left" vertical="center" wrapText="1" indent="1"/>
    </xf>
    <xf numFmtId="0" fontId="28" fillId="3" borderId="15" xfId="0" applyFont="1" applyFill="1" applyBorder="1" applyAlignment="1" applyProtection="1">
      <alignment horizontal="left" vertical="center" wrapText="1" indent="1"/>
    </xf>
    <xf numFmtId="0" fontId="28" fillId="3" borderId="8" xfId="0" applyFont="1" applyFill="1" applyBorder="1" applyAlignment="1" applyProtection="1">
      <alignment horizontal="left" vertical="center" wrapText="1" indent="1"/>
    </xf>
    <xf numFmtId="0" fontId="28" fillId="3" borderId="3" xfId="0" applyFont="1" applyFill="1" applyBorder="1" applyAlignment="1" applyProtection="1">
      <alignment horizontal="left" vertical="center" wrapText="1" indent="1"/>
    </xf>
    <xf numFmtId="0" fontId="28" fillId="3" borderId="6" xfId="0" applyFont="1" applyFill="1" applyBorder="1" applyAlignment="1" applyProtection="1">
      <alignment horizontal="left" vertical="center" wrapText="1" indent="1"/>
    </xf>
    <xf numFmtId="0" fontId="28" fillId="3" borderId="7" xfId="0" applyFont="1" applyFill="1" applyBorder="1" applyAlignment="1" applyProtection="1">
      <alignment horizontal="left" vertical="center" wrapText="1" indent="1"/>
    </xf>
  </cellXfs>
  <cellStyles count="6">
    <cellStyle name="Comma" xfId="1" builtinId="3"/>
    <cellStyle name="Hyperlink" xfId="2" builtinId="8"/>
    <cellStyle name="Hyperlink 2" xfId="4"/>
    <cellStyle name="Normal" xfId="0" builtinId="0"/>
    <cellStyle name="Normal 2" xfId="3"/>
    <cellStyle name="Percent" xfId="5" builtinId="5"/>
  </cellStyles>
  <dxfs count="2333">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ont>
        <color rgb="FFFF0000"/>
      </font>
    </dxf>
    <dxf>
      <fill>
        <patternFill>
          <bgColor rgb="FFFF0000"/>
        </patternFill>
      </fill>
    </dxf>
    <dxf>
      <font>
        <color rgb="FFFF0000"/>
      </font>
    </dxf>
    <dxf>
      <fill>
        <patternFill>
          <bgColor rgb="FFFFFFCC"/>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CC"/>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theme="1"/>
      </font>
      <fill>
        <patternFill>
          <bgColor rgb="FFFF0000"/>
        </patternFill>
      </fill>
      <border>
        <left style="thin">
          <color auto="1"/>
        </left>
        <right style="thin">
          <color auto="1"/>
        </right>
        <top style="thin">
          <color auto="1"/>
        </top>
        <bottom style="thin">
          <color auto="1"/>
        </bottom>
      </border>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0000"/>
        </patternFill>
      </fill>
    </dxf>
    <dxf>
      <fill>
        <patternFill>
          <bgColor rgb="FFFF0000"/>
        </patternFill>
      </fill>
    </dxf>
    <dxf>
      <font>
        <color rgb="FF006100"/>
      </font>
      <fill>
        <patternFill>
          <bgColor rgb="FFC6EFCE"/>
        </patternFill>
      </fill>
    </dxf>
    <dxf>
      <fill>
        <patternFill>
          <bgColor theme="5" tint="0.79998168889431442"/>
        </patternFill>
      </fill>
    </dxf>
    <dxf>
      <font>
        <b/>
        <i val="0"/>
        <color theme="1"/>
      </font>
      <fill>
        <patternFill>
          <bgColor rgb="FFFF0000"/>
        </patternFill>
      </fill>
    </dxf>
    <dxf>
      <font>
        <b/>
        <i val="0"/>
        <color rgb="FFFF0000"/>
      </font>
    </dxf>
    <dxf>
      <font>
        <b/>
        <i val="0"/>
        <color rgb="FFFF0000"/>
      </font>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styles" Target="styles.xml"/><Relationship Id="rId12" Type="http://schemas.openxmlformats.org/officeDocument/2006/relationships/sharedStrings" Target="sharedStrings.xml"/><Relationship Id="rId13" Type="http://schemas.openxmlformats.org/officeDocument/2006/relationships/calcChain" Target="calcChain.xml"/><Relationship Id="rId14"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1</xdr:row>
      <xdr:rowOff>152400</xdr:rowOff>
    </xdr:from>
    <xdr:to>
      <xdr:col>1</xdr:col>
      <xdr:colOff>161925</xdr:colOff>
      <xdr:row>4</xdr:row>
      <xdr:rowOff>6164</xdr:rowOff>
    </xdr:to>
    <xdr:pic>
      <xdr:nvPicPr>
        <xdr:cNvPr id="2" name="Picture 8" descr="educ-training">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314325"/>
          <a:ext cx="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2385532</xdr:colOff>
      <xdr:row>4</xdr:row>
      <xdr:rowOff>165520</xdr:rowOff>
    </xdr:to>
    <xdr:pic>
      <xdr:nvPicPr>
        <xdr:cNvPr id="5" name="Picture 4">
          <a:extLst>
            <a:ext uri="{FF2B5EF4-FFF2-40B4-BE49-F238E27FC236}">
              <a16:creationId xmlns:a16="http://schemas.microsoft.com/office/drawing/2014/main" xmlns="" id="{00000000-0008-0000-00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2059" y="156882"/>
          <a:ext cx="3057885" cy="8602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88900</xdr:rowOff>
        </xdr:from>
        <xdr:to>
          <xdr:col>1</xdr:col>
          <xdr:colOff>1879600</xdr:colOff>
          <xdr:row>1</xdr:row>
          <xdr:rowOff>457200</xdr:rowOff>
        </xdr:to>
        <xdr:sp macro="" textlink="">
          <xdr:nvSpPr>
            <xdr:cNvPr id="3225" name="Button 1" hidden="1">
              <a:extLst>
                <a:ext uri="{63B3BB69-23CF-44E3-9099-C40C66FF867C}">
                  <a14:compatExt spid="_x0000_s32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1943100</xdr:colOff>
          <xdr:row>1</xdr:row>
          <xdr:rowOff>88900</xdr:rowOff>
        </xdr:from>
        <xdr:to>
          <xdr:col>3</xdr:col>
          <xdr:colOff>177800</xdr:colOff>
          <xdr:row>1</xdr:row>
          <xdr:rowOff>457200</xdr:rowOff>
        </xdr:to>
        <xdr:sp macro="" textlink="">
          <xdr:nvSpPr>
            <xdr:cNvPr id="3226" name="Button 2" hidden="1">
              <a:extLst>
                <a:ext uri="{63B3BB69-23CF-44E3-9099-C40C66FF867C}">
                  <a14:compatExt spid="_x0000_s32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241300</xdr:colOff>
          <xdr:row>1</xdr:row>
          <xdr:rowOff>88900</xdr:rowOff>
        </xdr:from>
        <xdr:to>
          <xdr:col>3</xdr:col>
          <xdr:colOff>2044700</xdr:colOff>
          <xdr:row>1</xdr:row>
          <xdr:rowOff>457200</xdr:rowOff>
        </xdr:to>
        <xdr:sp macro="" textlink="">
          <xdr:nvSpPr>
            <xdr:cNvPr id="3235" name="Button 2" hidden="1">
              <a:extLst>
                <a:ext uri="{63B3BB69-23CF-44E3-9099-C40C66FF867C}">
                  <a14:compatExt spid="_x0000_s323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Duplicate Row</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2120900</xdr:colOff>
          <xdr:row>1</xdr:row>
          <xdr:rowOff>88900</xdr:rowOff>
        </xdr:from>
        <xdr:to>
          <xdr:col>4</xdr:col>
          <xdr:colOff>533400</xdr:colOff>
          <xdr:row>1</xdr:row>
          <xdr:rowOff>457200</xdr:rowOff>
        </xdr:to>
        <xdr:sp macro="" textlink="">
          <xdr:nvSpPr>
            <xdr:cNvPr id="5152" name="Button 3" hidden="1">
              <a:extLst>
                <a:ext uri="{63B3BB69-23CF-44E3-9099-C40C66FF867C}">
                  <a14:compatExt spid="_x0000_s515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Distance Calculator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88900</xdr:rowOff>
        </xdr:from>
        <xdr:to>
          <xdr:col>1</xdr:col>
          <xdr:colOff>1879600</xdr:colOff>
          <xdr:row>1</xdr:row>
          <xdr:rowOff>457200</xdr:rowOff>
        </xdr:to>
        <xdr:sp macro="" textlink="">
          <xdr:nvSpPr>
            <xdr:cNvPr id="5164" name="Button 1" hidden="1">
              <a:extLst>
                <a:ext uri="{63B3BB69-23CF-44E3-9099-C40C66FF867C}">
                  <a14:compatExt spid="_x0000_s516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1943100</xdr:colOff>
          <xdr:row>1</xdr:row>
          <xdr:rowOff>88900</xdr:rowOff>
        </xdr:from>
        <xdr:to>
          <xdr:col>3</xdr:col>
          <xdr:colOff>177800</xdr:colOff>
          <xdr:row>1</xdr:row>
          <xdr:rowOff>457200</xdr:rowOff>
        </xdr:to>
        <xdr:sp macro="" textlink="">
          <xdr:nvSpPr>
            <xdr:cNvPr id="5165" name="Button 2" hidden="1">
              <a:extLst>
                <a:ext uri="{63B3BB69-23CF-44E3-9099-C40C66FF867C}">
                  <a14:compatExt spid="_x0000_s516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241300</xdr:colOff>
          <xdr:row>1</xdr:row>
          <xdr:rowOff>88900</xdr:rowOff>
        </xdr:from>
        <xdr:to>
          <xdr:col>3</xdr:col>
          <xdr:colOff>2044700</xdr:colOff>
          <xdr:row>1</xdr:row>
          <xdr:rowOff>457200</xdr:rowOff>
        </xdr:to>
        <xdr:sp macro="" textlink="">
          <xdr:nvSpPr>
            <xdr:cNvPr id="5166" name="Button 46" hidden="1">
              <a:extLst>
                <a:ext uri="{63B3BB69-23CF-44E3-9099-C40C66FF867C}">
                  <a14:compatExt spid="_x0000_s51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Duplicate Row</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88900</xdr:rowOff>
        </xdr:from>
        <xdr:to>
          <xdr:col>1</xdr:col>
          <xdr:colOff>1879600</xdr:colOff>
          <xdr:row>1</xdr:row>
          <xdr:rowOff>457200</xdr:rowOff>
        </xdr:to>
        <xdr:sp macro="" textlink="">
          <xdr:nvSpPr>
            <xdr:cNvPr id="8225" name="Button 1" hidden="1">
              <a:extLst>
                <a:ext uri="{63B3BB69-23CF-44E3-9099-C40C66FF867C}">
                  <a14:compatExt spid="_x0000_s82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1943100</xdr:colOff>
          <xdr:row>1</xdr:row>
          <xdr:rowOff>88900</xdr:rowOff>
        </xdr:from>
        <xdr:to>
          <xdr:col>3</xdr:col>
          <xdr:colOff>177800</xdr:colOff>
          <xdr:row>1</xdr:row>
          <xdr:rowOff>457200</xdr:rowOff>
        </xdr:to>
        <xdr:sp macro="" textlink="">
          <xdr:nvSpPr>
            <xdr:cNvPr id="8226" name="Button 2" hidden="1">
              <a:extLst>
                <a:ext uri="{63B3BB69-23CF-44E3-9099-C40C66FF867C}">
                  <a14:compatExt spid="_x0000_s82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241300</xdr:colOff>
          <xdr:row>1</xdr:row>
          <xdr:rowOff>88900</xdr:rowOff>
        </xdr:from>
        <xdr:to>
          <xdr:col>3</xdr:col>
          <xdr:colOff>2044700</xdr:colOff>
          <xdr:row>1</xdr:row>
          <xdr:rowOff>457200</xdr:rowOff>
        </xdr:to>
        <xdr:sp macro="" textlink="">
          <xdr:nvSpPr>
            <xdr:cNvPr id="8227" name="Button 35" hidden="1">
              <a:extLst>
                <a:ext uri="{63B3BB69-23CF-44E3-9099-C40C66FF867C}">
                  <a14:compatExt spid="_x0000_s82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Duplicate Row</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88900</xdr:rowOff>
        </xdr:from>
        <xdr:to>
          <xdr:col>1</xdr:col>
          <xdr:colOff>1879600</xdr:colOff>
          <xdr:row>1</xdr:row>
          <xdr:rowOff>457200</xdr:rowOff>
        </xdr:to>
        <xdr:sp macro="" textlink="">
          <xdr:nvSpPr>
            <xdr:cNvPr id="34842" name="Button 1" hidden="1">
              <a:extLst>
                <a:ext uri="{63B3BB69-23CF-44E3-9099-C40C66FF867C}">
                  <a14:compatExt spid="_x0000_s3484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1943100</xdr:colOff>
          <xdr:row>1</xdr:row>
          <xdr:rowOff>88900</xdr:rowOff>
        </xdr:from>
        <xdr:to>
          <xdr:col>3</xdr:col>
          <xdr:colOff>177800</xdr:colOff>
          <xdr:row>1</xdr:row>
          <xdr:rowOff>457200</xdr:rowOff>
        </xdr:to>
        <xdr:sp macro="" textlink="">
          <xdr:nvSpPr>
            <xdr:cNvPr id="34843" name="Button 2" hidden="1">
              <a:extLst>
                <a:ext uri="{63B3BB69-23CF-44E3-9099-C40C66FF867C}">
                  <a14:compatExt spid="_x0000_s3484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241300</xdr:colOff>
          <xdr:row>1</xdr:row>
          <xdr:rowOff>88900</xdr:rowOff>
        </xdr:from>
        <xdr:to>
          <xdr:col>3</xdr:col>
          <xdr:colOff>2044700</xdr:colOff>
          <xdr:row>1</xdr:row>
          <xdr:rowOff>457200</xdr:rowOff>
        </xdr:to>
        <xdr:sp macro="" textlink="">
          <xdr:nvSpPr>
            <xdr:cNvPr id="34844" name="Button 28" hidden="1">
              <a:extLst>
                <a:ext uri="{63B3BB69-23CF-44E3-9099-C40C66FF867C}">
                  <a14:compatExt spid="_x0000_s3484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Duplicate Row</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88900</xdr:rowOff>
        </xdr:from>
        <xdr:to>
          <xdr:col>1</xdr:col>
          <xdr:colOff>1879600</xdr:colOff>
          <xdr:row>1</xdr:row>
          <xdr:rowOff>457200</xdr:rowOff>
        </xdr:to>
        <xdr:sp macro="" textlink="">
          <xdr:nvSpPr>
            <xdr:cNvPr id="35865" name="Button 1" hidden="1">
              <a:extLst>
                <a:ext uri="{63B3BB69-23CF-44E3-9099-C40C66FF867C}">
                  <a14:compatExt spid="_x0000_s3586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1</xdr:row>
          <xdr:rowOff>88900</xdr:rowOff>
        </xdr:from>
        <xdr:to>
          <xdr:col>2</xdr:col>
          <xdr:colOff>1828800</xdr:colOff>
          <xdr:row>1</xdr:row>
          <xdr:rowOff>457200</xdr:rowOff>
        </xdr:to>
        <xdr:sp macro="" textlink="">
          <xdr:nvSpPr>
            <xdr:cNvPr id="35866" name="Button 2" hidden="1">
              <a:extLst>
                <a:ext uri="{63B3BB69-23CF-44E3-9099-C40C66FF867C}">
                  <a14:compatExt spid="_x0000_s358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1892300</xdr:colOff>
          <xdr:row>1</xdr:row>
          <xdr:rowOff>88900</xdr:rowOff>
        </xdr:from>
        <xdr:to>
          <xdr:col>3</xdr:col>
          <xdr:colOff>304800</xdr:colOff>
          <xdr:row>1</xdr:row>
          <xdr:rowOff>457200</xdr:rowOff>
        </xdr:to>
        <xdr:sp macro="" textlink="">
          <xdr:nvSpPr>
            <xdr:cNvPr id="35867" name="Button 27" hidden="1">
              <a:extLst>
                <a:ext uri="{63B3BB69-23CF-44E3-9099-C40C66FF867C}">
                  <a14:compatExt spid="_x0000_s358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400" b="1" i="0" u="none" strike="noStrike" baseline="0">
                  <a:solidFill>
                    <a:srgbClr val="FF0000"/>
                  </a:solidFill>
                  <a:latin typeface="Calibri"/>
                  <a:ea typeface="Calibri"/>
                  <a:cs typeface="Calibri"/>
                </a:rPr>
                <a:t>Duplicate Row</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eacea.ec.europa.eu/erasmus-plus/funding/capacity-building-in-the-field-of-higher-education-2020_en" TargetMode="External"/><Relationship Id="rId2"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xml"/><Relationship Id="rId4" Type="http://schemas.openxmlformats.org/officeDocument/2006/relationships/ctrlProp" Target="../ctrlProps/ctrlProp2.xml"/><Relationship Id="rId5" Type="http://schemas.openxmlformats.org/officeDocument/2006/relationships/ctrlProp" Target="../ctrlProps/ctrlProp3.xml"/><Relationship Id="rId1" Type="http://schemas.openxmlformats.org/officeDocument/2006/relationships/drawing" Target="../drawings/drawing2.xml"/><Relationship Id="rId2"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4.xml"/><Relationship Id="rId4" Type="http://schemas.openxmlformats.org/officeDocument/2006/relationships/ctrlProp" Target="../ctrlProps/ctrlProp5.xml"/><Relationship Id="rId5" Type="http://schemas.openxmlformats.org/officeDocument/2006/relationships/ctrlProp" Target="../ctrlProps/ctrlProp6.xml"/><Relationship Id="rId6" Type="http://schemas.openxmlformats.org/officeDocument/2006/relationships/ctrlProp" Target="../ctrlProps/ctrlProp7.xml"/><Relationship Id="rId1" Type="http://schemas.openxmlformats.org/officeDocument/2006/relationships/drawing" Target="../drawings/drawing3.xml"/><Relationship Id="rId2"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8.xml"/><Relationship Id="rId4" Type="http://schemas.openxmlformats.org/officeDocument/2006/relationships/ctrlProp" Target="../ctrlProps/ctrlProp9.xml"/><Relationship Id="rId5" Type="http://schemas.openxmlformats.org/officeDocument/2006/relationships/ctrlProp" Target="../ctrlProps/ctrlProp10.xml"/><Relationship Id="rId1" Type="http://schemas.openxmlformats.org/officeDocument/2006/relationships/drawing" Target="../drawings/drawing4.xml"/><Relationship Id="rId2"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1.xml"/><Relationship Id="rId4" Type="http://schemas.openxmlformats.org/officeDocument/2006/relationships/ctrlProp" Target="../ctrlProps/ctrlProp12.xml"/><Relationship Id="rId5" Type="http://schemas.openxmlformats.org/officeDocument/2006/relationships/ctrlProp" Target="../ctrlProps/ctrlProp13.xml"/><Relationship Id="rId1" Type="http://schemas.openxmlformats.org/officeDocument/2006/relationships/drawing" Target="../drawings/drawing5.xml"/><Relationship Id="rId2"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4.xml"/><Relationship Id="rId4" Type="http://schemas.openxmlformats.org/officeDocument/2006/relationships/ctrlProp" Target="../ctrlProps/ctrlProp15.xml"/><Relationship Id="rId5" Type="http://schemas.openxmlformats.org/officeDocument/2006/relationships/ctrlProp" Target="../ctrlProps/ctrlProp16.xml"/><Relationship Id="rId1" Type="http://schemas.openxmlformats.org/officeDocument/2006/relationships/drawing" Target="../drawings/drawing6.xml"/><Relationship Id="rId2" Type="http://schemas.openxmlformats.org/officeDocument/2006/relationships/vmlDrawing" Target="../drawings/vmlDrawing5.vml"/></Relationships>
</file>

<file path=xl/worksheets/_rels/sheet9.xml.rels><?xml version="1.0" encoding="UTF-8" standalone="yes"?>
<Relationships xmlns="http://schemas.openxmlformats.org/package/2006/relationships"><Relationship Id="rId1" Type="http://schemas.openxmlformats.org/officeDocument/2006/relationships/hyperlink" Target="https://ec.europa.eu/programmes/erasmus-plus/resources/documents/erasmus-programme-guide-2020_en" TargetMode="External"/><Relationship Id="rId2" Type="http://schemas.openxmlformats.org/officeDocument/2006/relationships/hyperlink" Target="https://eacea.ec.europa.eu/erasmus-plus/funding/capacity-building-in-the-field-of-higher-education-2020_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theme="6" tint="-0.249977111117893"/>
    <pageSetUpPr fitToPage="1"/>
  </sheetPr>
  <dimension ref="B1:L81"/>
  <sheetViews>
    <sheetView showGridLines="0" tabSelected="1" zoomScale="70" zoomScaleNormal="70" zoomScaleSheetLayoutView="85" zoomScalePageLayoutView="70" workbookViewId="0">
      <selection activeCell="C27" sqref="C27"/>
    </sheetView>
  </sheetViews>
  <sheetFormatPr baseColWidth="10" defaultColWidth="9.1640625" defaultRowHeight="17" x14ac:dyDescent="0"/>
  <cols>
    <col min="1" max="1" width="1.6640625" style="1" customWidth="1"/>
    <col min="2" max="2" width="10" style="1" customWidth="1"/>
    <col min="3" max="3" width="50" style="2" customWidth="1"/>
    <col min="4" max="4" width="50.6640625" style="1" customWidth="1"/>
    <col min="5" max="5" width="23.6640625" style="1" customWidth="1"/>
    <col min="6" max="12" width="20.6640625" style="1" customWidth="1"/>
    <col min="13" max="13" width="1.6640625" style="1" customWidth="1"/>
    <col min="14" max="16384" width="9.1640625" style="1"/>
  </cols>
  <sheetData>
    <row r="1" spans="2:12" ht="10" customHeight="1">
      <c r="G1" s="3"/>
      <c r="H1" s="3"/>
      <c r="I1" s="3"/>
      <c r="J1" s="3"/>
      <c r="K1" s="3"/>
      <c r="L1" s="3"/>
    </row>
    <row r="2" spans="2:12" s="6" customFormat="1">
      <c r="B2" s="4"/>
      <c r="C2" s="4"/>
      <c r="D2" s="5"/>
      <c r="E2" s="5"/>
      <c r="F2" s="5"/>
      <c r="G2" s="3"/>
      <c r="H2" s="3"/>
      <c r="I2" s="3"/>
      <c r="J2" s="3"/>
      <c r="K2" s="3"/>
      <c r="L2" s="3"/>
    </row>
    <row r="3" spans="2:12" s="6" customFormat="1">
      <c r="B3" s="4"/>
      <c r="C3" s="4"/>
      <c r="D3" s="7" t="s">
        <v>133</v>
      </c>
      <c r="E3" s="8"/>
      <c r="F3" s="5"/>
      <c r="G3" s="3"/>
      <c r="H3" s="3"/>
      <c r="I3" s="3"/>
      <c r="J3" s="3"/>
      <c r="K3" s="3"/>
      <c r="L3" s="3"/>
    </row>
    <row r="4" spans="2:12" s="6" customFormat="1" ht="20.25" customHeight="1">
      <c r="B4" s="4"/>
      <c r="D4" s="7" t="s">
        <v>311</v>
      </c>
      <c r="E4" s="9"/>
      <c r="F4" s="9"/>
      <c r="G4" s="9"/>
      <c r="H4" s="9"/>
      <c r="I4" s="9"/>
      <c r="J4" s="9"/>
      <c r="K4" s="9"/>
      <c r="L4" s="9"/>
    </row>
    <row r="5" spans="2:12" s="6" customFormat="1" ht="20.25" customHeight="1">
      <c r="B5" s="4"/>
      <c r="D5" s="9"/>
      <c r="E5" s="9"/>
      <c r="F5" s="9"/>
      <c r="G5" s="9"/>
      <c r="H5" s="9"/>
      <c r="I5" s="9"/>
      <c r="J5" s="9"/>
      <c r="K5" s="9"/>
      <c r="L5" s="9"/>
    </row>
    <row r="6" spans="2:12" s="6" customFormat="1" ht="10" customHeight="1">
      <c r="B6" s="10"/>
      <c r="C6" s="10"/>
      <c r="D6" s="5"/>
      <c r="E6" s="5"/>
      <c r="F6" s="5"/>
      <c r="G6" s="5"/>
      <c r="H6" s="5"/>
      <c r="I6" s="5"/>
      <c r="J6" s="5"/>
      <c r="K6" s="5"/>
    </row>
    <row r="7" spans="2:12" s="6" customFormat="1" ht="25" customHeight="1">
      <c r="B7" s="114" t="s">
        <v>355</v>
      </c>
      <c r="C7" s="114"/>
      <c r="D7" s="114"/>
      <c r="E7" s="114"/>
      <c r="F7" s="114"/>
      <c r="G7" s="114"/>
      <c r="H7" s="114"/>
      <c r="I7" s="114"/>
      <c r="J7" s="114"/>
      <c r="K7" s="114"/>
      <c r="L7" s="114"/>
    </row>
    <row r="8" spans="2:12" s="6" customFormat="1" ht="25" customHeight="1">
      <c r="B8" s="115" t="s">
        <v>356</v>
      </c>
      <c r="C8" s="115"/>
      <c r="D8" s="115"/>
      <c r="E8" s="115"/>
      <c r="F8" s="115"/>
      <c r="G8" s="115"/>
      <c r="H8" s="115"/>
      <c r="I8" s="115"/>
      <c r="J8" s="115"/>
      <c r="K8" s="115"/>
      <c r="L8" s="115"/>
    </row>
    <row r="9" spans="2:12" s="6" customFormat="1" ht="25" customHeight="1">
      <c r="B9" s="116" t="s">
        <v>130</v>
      </c>
      <c r="C9" s="116"/>
      <c r="D9" s="116"/>
      <c r="E9" s="116"/>
      <c r="F9" s="116"/>
      <c r="G9" s="116"/>
      <c r="H9" s="116"/>
      <c r="I9" s="116"/>
      <c r="J9" s="116"/>
      <c r="K9" s="116"/>
      <c r="L9" s="116"/>
    </row>
    <row r="10" spans="2:12" s="6" customFormat="1" ht="20.25" customHeight="1">
      <c r="B10" s="10"/>
      <c r="C10" s="10"/>
      <c r="D10" s="5"/>
      <c r="E10" s="5"/>
      <c r="F10" s="5"/>
      <c r="G10" s="5"/>
      <c r="H10" s="5"/>
      <c r="I10" s="5"/>
      <c r="J10" s="5"/>
      <c r="K10" s="5"/>
    </row>
    <row r="11" spans="2:12" s="6" customFormat="1" ht="18" customHeight="1">
      <c r="B11" s="117" t="s">
        <v>2</v>
      </c>
      <c r="C11" s="117"/>
      <c r="D11" s="11" t="s">
        <v>400</v>
      </c>
      <c r="E11" s="118" t="str">
        <f>IF(D11="","Please select Action Type",IF(OR(D11="Joint Project",D11="Structural Project"),"","Error Type of Action"))</f>
        <v/>
      </c>
      <c r="F11" s="118"/>
      <c r="G11" s="118"/>
      <c r="H11" s="118"/>
      <c r="I11" s="118"/>
      <c r="J11" s="118"/>
      <c r="K11" s="118"/>
      <c r="L11" s="118"/>
    </row>
    <row r="12" spans="2:12" s="6" customFormat="1" ht="18" customHeight="1">
      <c r="B12" s="117" t="s">
        <v>136</v>
      </c>
      <c r="C12" s="117"/>
      <c r="D12" s="11">
        <v>36</v>
      </c>
      <c r="E12" s="118" t="str">
        <f>IF(D12="","Please select duration",IF(OR(D12=24,D12=36),"","Error duration"))</f>
        <v/>
      </c>
      <c r="F12" s="118"/>
      <c r="G12" s="118"/>
      <c r="H12" s="118"/>
      <c r="I12" s="118"/>
      <c r="J12" s="118"/>
      <c r="K12" s="118"/>
      <c r="L12" s="118"/>
    </row>
    <row r="13" spans="2:12" s="6" customFormat="1" ht="18" customHeight="1">
      <c r="B13" s="117" t="s">
        <v>169</v>
      </c>
      <c r="C13" s="117"/>
      <c r="D13" s="11" t="s">
        <v>401</v>
      </c>
      <c r="E13" s="118" t="str">
        <f>IF(D13="","Please fill in Project Acronym","")</f>
        <v/>
      </c>
      <c r="F13" s="118"/>
      <c r="G13" s="118"/>
      <c r="H13" s="118"/>
      <c r="I13" s="118"/>
      <c r="J13" s="118"/>
      <c r="K13" s="118"/>
      <c r="L13" s="118"/>
    </row>
    <row r="14" spans="2:12" s="6" customFormat="1" ht="18" customHeight="1">
      <c r="B14" s="117" t="s">
        <v>170</v>
      </c>
      <c r="C14" s="117"/>
      <c r="D14" s="120" t="s">
        <v>402</v>
      </c>
      <c r="E14" s="121"/>
      <c r="F14" s="121"/>
      <c r="G14" s="121"/>
      <c r="H14" s="121"/>
      <c r="I14" s="121"/>
      <c r="J14" s="121"/>
      <c r="K14" s="121"/>
      <c r="L14" s="122"/>
    </row>
    <row r="15" spans="2:12" s="6" customFormat="1" ht="20.25" customHeight="1">
      <c r="B15" s="5"/>
      <c r="C15" s="5"/>
      <c r="D15" s="5"/>
      <c r="E15" s="5"/>
      <c r="F15" s="12"/>
      <c r="G15" s="5"/>
      <c r="H15" s="5"/>
      <c r="I15" s="5"/>
      <c r="J15" s="5"/>
      <c r="K15" s="5"/>
    </row>
    <row r="16" spans="2:12" s="6" customFormat="1" ht="25" customHeight="1">
      <c r="B16" s="119" t="s">
        <v>222</v>
      </c>
      <c r="C16" s="119"/>
      <c r="D16" s="119"/>
      <c r="E16" s="119"/>
      <c r="F16" s="119"/>
      <c r="G16" s="119"/>
      <c r="H16" s="119"/>
      <c r="I16" s="119"/>
      <c r="J16" s="119"/>
      <c r="K16" s="119"/>
      <c r="L16" s="119"/>
    </row>
    <row r="17" spans="2:12" s="6" customFormat="1">
      <c r="B17" s="117" t="s">
        <v>166</v>
      </c>
      <c r="C17" s="117"/>
      <c r="D17" s="13">
        <f>'1. Staff costs'!D9</f>
        <v>352887</v>
      </c>
      <c r="E17" s="123" t="str">
        <f>"Cannot exceed 40% of total Grant requested"</f>
        <v>Cannot exceed 40% of total Grant requested</v>
      </c>
      <c r="F17" s="124"/>
      <c r="G17" s="124"/>
      <c r="H17" s="124"/>
      <c r="I17" s="112" t="str">
        <f>IF(COUNTIF('1. Staff costs'!T:T,"Error")&lt;=1,"","Please check data in Tab '1. Staff Costs'")</f>
        <v/>
      </c>
      <c r="J17" s="112"/>
      <c r="K17" s="112"/>
      <c r="L17" s="113"/>
    </row>
    <row r="18" spans="2:12" s="6" customFormat="1">
      <c r="B18" s="117" t="s">
        <v>341</v>
      </c>
      <c r="C18" s="117"/>
      <c r="D18" s="13">
        <f>' 2-3-6. Travel&amp;Costs of Stay'!D8</f>
        <v>151410</v>
      </c>
      <c r="E18" s="123"/>
      <c r="F18" s="124"/>
      <c r="G18" s="124"/>
      <c r="H18" s="124"/>
      <c r="I18" s="112" t="str">
        <f>IF(COUNTIF(' 2-3-6. Travel&amp;Costs of Stay'!R:R,"Error")&lt;=1,"","Please check data in Tab '2-3-6. Travel&amp;Costs of Stay'")</f>
        <v/>
      </c>
      <c r="J18" s="112"/>
      <c r="K18" s="112"/>
      <c r="L18" s="113"/>
    </row>
    <row r="19" spans="2:12" s="6" customFormat="1">
      <c r="B19" s="117" t="s">
        <v>187</v>
      </c>
      <c r="C19" s="117"/>
      <c r="D19" s="13">
        <f>' 2-3-6. Travel&amp;Costs of Stay'!D9</f>
        <v>176920</v>
      </c>
      <c r="E19" s="131"/>
      <c r="F19" s="132"/>
      <c r="G19" s="132"/>
      <c r="H19" s="132"/>
      <c r="I19" s="112" t="str">
        <f>IF(COUNTIF(' 2-3-6. Travel&amp;Costs of Stay'!R:R,"Error")&lt;=1,"","Please check data in Tab '2-3-6. Travel&amp;Costs of Stay'")</f>
        <v/>
      </c>
      <c r="J19" s="112"/>
      <c r="K19" s="112"/>
      <c r="L19" s="113"/>
    </row>
    <row r="20" spans="2:12" s="6" customFormat="1">
      <c r="B20" s="117" t="s">
        <v>185</v>
      </c>
      <c r="C20" s="117"/>
      <c r="D20" s="13">
        <f>'4. Equipment Costs'!C4</f>
        <v>152500</v>
      </c>
      <c r="E20" s="123" t="str">
        <f>"Cannot exceed 30% of Total Grant requested"</f>
        <v>Cannot exceed 30% of Total Grant requested</v>
      </c>
      <c r="F20" s="124"/>
      <c r="G20" s="124"/>
      <c r="H20" s="124"/>
      <c r="I20" s="112" t="str">
        <f>IF(COUNTIF('4. Equipment Costs'!I:I,"Error")&lt;=1,"","Please check data in Tab '4. Equipment Costs''")</f>
        <v/>
      </c>
      <c r="J20" s="112"/>
      <c r="K20" s="112"/>
      <c r="L20" s="113"/>
    </row>
    <row r="21" spans="2:12" s="6" customFormat="1">
      <c r="B21" s="117" t="s">
        <v>186</v>
      </c>
      <c r="C21" s="117"/>
      <c r="D21" s="13">
        <f>'5. Subcontracting Costs'!C4</f>
        <v>90000</v>
      </c>
      <c r="E21" s="123" t="str">
        <f>"Cannot exceed 10% of Total Grant requested"</f>
        <v>Cannot exceed 10% of Total Grant requested</v>
      </c>
      <c r="F21" s="124"/>
      <c r="G21" s="124"/>
      <c r="H21" s="124"/>
      <c r="I21" s="112" t="str">
        <f>IF(COUNTIF('5. Subcontracting Costs'!I:I,"Error")&lt;=1,"","Please check data in Tab '5. Subcontracting Costs'")</f>
        <v/>
      </c>
      <c r="J21" s="112"/>
      <c r="K21" s="112"/>
      <c r="L21" s="113"/>
    </row>
    <row r="22" spans="2:12" s="6" customFormat="1">
      <c r="B22" s="117" t="s">
        <v>340</v>
      </c>
      <c r="C22" s="117"/>
      <c r="D22" s="13">
        <f>IF(OR(C27="",D27=""),0,' 2-3-6. Travel&amp;Costs of Stay'!D10)</f>
        <v>0</v>
      </c>
      <c r="E22" s="123"/>
      <c r="F22" s="124"/>
      <c r="G22" s="124"/>
      <c r="H22" s="124"/>
      <c r="I22" s="112" t="str">
        <f>IF(COUNTIF(' 2-3-6. Travel&amp;Costs of Stay'!R:R,"Error")&lt;=1,"","Please check data in Tab '2-3-6. Travel&amp;Costs of Stay'")</f>
        <v/>
      </c>
      <c r="J22" s="112"/>
      <c r="K22" s="112"/>
      <c r="L22" s="113"/>
    </row>
    <row r="23" spans="2:12" ht="25" customHeight="1">
      <c r="B23" s="125" t="s">
        <v>332</v>
      </c>
      <c r="C23" s="126"/>
      <c r="D23" s="14">
        <f>SUM(D17:D22)</f>
        <v>923717</v>
      </c>
      <c r="E23" s="127" t="str">
        <f>"Should be equal or above EUR 500.000,00 and cannot exceed EUR 1.000.000,00"</f>
        <v>Should be equal or above EUR 500.000,00 and cannot exceed EUR 1.000.000,00</v>
      </c>
      <c r="F23" s="128"/>
      <c r="G23" s="128"/>
      <c r="H23" s="128"/>
      <c r="I23" s="129" t="str">
        <f>IF(OR(COUNTIF('Co-financing'!J:J,"Error")&lt;=1,AND('Co-financing'!B14="",'Co-financing'!E14="",'Co-financing'!F14="",'Co-financing'!G14="",'Co-financing'!H14=0)),"","Please check data in Tab 'Co-financing'")</f>
        <v/>
      </c>
      <c r="J23" s="129"/>
      <c r="K23" s="129"/>
      <c r="L23" s="130"/>
    </row>
    <row r="24" spans="2:12" s="6" customFormat="1" ht="20.25" customHeight="1">
      <c r="B24" s="5"/>
      <c r="C24" s="5"/>
      <c r="D24" s="5"/>
      <c r="E24" s="5"/>
      <c r="F24" s="12"/>
      <c r="G24" s="5"/>
      <c r="H24" s="5"/>
      <c r="I24" s="5"/>
      <c r="J24" s="5"/>
      <c r="K24" s="5"/>
    </row>
    <row r="25" spans="2:12" s="6" customFormat="1" ht="25" customHeight="1">
      <c r="B25" s="119" t="s">
        <v>179</v>
      </c>
      <c r="C25" s="119"/>
      <c r="D25" s="119"/>
      <c r="E25" s="119"/>
      <c r="F25" s="119"/>
      <c r="G25" s="119"/>
      <c r="H25" s="119"/>
      <c r="I25" s="119"/>
      <c r="J25" s="119"/>
      <c r="K25" s="119"/>
      <c r="L25" s="119"/>
    </row>
    <row r="26" spans="2:12" s="6" customFormat="1" ht="34">
      <c r="B26" s="50" t="s">
        <v>147</v>
      </c>
      <c r="C26" s="15" t="s">
        <v>148</v>
      </c>
      <c r="D26" s="15" t="s">
        <v>0</v>
      </c>
      <c r="E26" s="16" t="s">
        <v>176</v>
      </c>
      <c r="F26" s="16" t="s">
        <v>191</v>
      </c>
      <c r="G26" s="16" t="s">
        <v>192</v>
      </c>
      <c r="H26" s="16" t="s">
        <v>193</v>
      </c>
      <c r="I26" s="16" t="s">
        <v>194</v>
      </c>
      <c r="J26" s="16" t="s">
        <v>195</v>
      </c>
      <c r="K26" s="16" t="s">
        <v>340</v>
      </c>
      <c r="L26" s="17" t="s">
        <v>308</v>
      </c>
    </row>
    <row r="27" spans="2:12">
      <c r="B27" s="48" t="s">
        <v>8</v>
      </c>
      <c r="C27" s="22" t="s">
        <v>360</v>
      </c>
      <c r="D27" s="18" t="s">
        <v>4</v>
      </c>
      <c r="E27" s="19" t="str">
        <f t="shared" ref="E27:E81" si="0">IFERROR(IF(D27&lt;&gt;"",VLOOKUP(D27,CountryType,2,FALSE),""),"Country not found")</f>
        <v>Programme Countries</v>
      </c>
      <c r="F27" s="20">
        <f>SUMIF('1. Staff costs'!C:C,B27,'1. Staff costs'!S:S)</f>
        <v>54175</v>
      </c>
      <c r="G27" s="20">
        <f>SUMIF(' 2-3-6. Travel&amp;Costs of Stay'!C:C,B27,' 2-3-6. Travel&amp;Costs of Stay'!O:O)</f>
        <v>8975</v>
      </c>
      <c r="H27" s="20">
        <f>SUMIF(' 2-3-6. Travel&amp;Costs of Stay'!C:C,B27,' 2-3-6. Travel&amp;Costs of Stay'!P:P)</f>
        <v>11760</v>
      </c>
      <c r="I27" s="20">
        <f>SUMIF('4. Equipment Costs'!C:C,B27,'4. Equipment Costs'!H:H)</f>
        <v>0</v>
      </c>
      <c r="J27" s="20">
        <f>SUMIF('5. Subcontracting Costs'!C:C,B27,'5. Subcontracting Costs'!H:H)</f>
        <v>37500</v>
      </c>
      <c r="K27" s="20">
        <f>SUMIF(' 2-3-6. Travel&amp;Costs of Stay'!C:C,B27,' 2-3-6. Travel&amp;Costs of Stay'!N:N)</f>
        <v>0</v>
      </c>
      <c r="L27" s="21">
        <f>IF(OR(C27="",D27=""),0,SUM(F27:K27))</f>
        <v>112410</v>
      </c>
    </row>
    <row r="28" spans="2:12">
      <c r="B28" s="48" t="s">
        <v>9</v>
      </c>
      <c r="C28" s="22" t="s">
        <v>361</v>
      </c>
      <c r="D28" s="18" t="s">
        <v>54</v>
      </c>
      <c r="E28" s="19" t="str">
        <f t="shared" si="0"/>
        <v>Partner Countries</v>
      </c>
      <c r="F28" s="20">
        <f>SUMIF('1. Staff costs'!C:C,B28,'1. Staff costs'!S:S)</f>
        <v>33884</v>
      </c>
      <c r="G28" s="20">
        <f>SUMIF(' 2-3-6. Travel&amp;Costs of Stay'!C:C,B28,' 2-3-6. Travel&amp;Costs of Stay'!O:O)</f>
        <v>18280</v>
      </c>
      <c r="H28" s="20">
        <f>SUMIF(' 2-3-6. Travel&amp;Costs of Stay'!C:C,B28,' 2-3-6. Travel&amp;Costs of Stay'!P:P)</f>
        <v>23710</v>
      </c>
      <c r="I28" s="20">
        <f>SUMIF('4. Equipment Costs'!C:C,B28,'4. Equipment Costs'!H:H)</f>
        <v>20500</v>
      </c>
      <c r="J28" s="20">
        <f>SUMIF('5. Subcontracting Costs'!C:C,B28,'5. Subcontracting Costs'!H:H)</f>
        <v>7500</v>
      </c>
      <c r="K28" s="20">
        <f>SUMIF(' 2-3-6. Travel&amp;Costs of Stay'!C:C,B28,' 2-3-6. Travel&amp;Costs of Stay'!N:N)</f>
        <v>0</v>
      </c>
      <c r="L28" s="21">
        <f t="shared" ref="L28:L81" si="1">IF(OR(C28="",D28=""),0,SUM(F28:K28))</f>
        <v>103874</v>
      </c>
    </row>
    <row r="29" spans="2:12">
      <c r="B29" s="48" t="s">
        <v>10</v>
      </c>
      <c r="C29" s="22" t="s">
        <v>362</v>
      </c>
      <c r="D29" s="18" t="s">
        <v>54</v>
      </c>
      <c r="E29" s="19" t="str">
        <f t="shared" si="0"/>
        <v>Partner Countries</v>
      </c>
      <c r="F29" s="20">
        <f>SUMIF('1. Staff costs'!C:C,B29,'1. Staff costs'!S:S)</f>
        <v>30638</v>
      </c>
      <c r="G29" s="20">
        <f>SUMIF(' 2-3-6. Travel&amp;Costs of Stay'!C:C,B29,' 2-3-6. Travel&amp;Costs of Stay'!O:O)</f>
        <v>18860</v>
      </c>
      <c r="H29" s="20">
        <f>SUMIF(' 2-3-6. Travel&amp;Costs of Stay'!C:C,B29,' 2-3-6. Travel&amp;Costs of Stay'!P:P)</f>
        <v>23710</v>
      </c>
      <c r="I29" s="20">
        <f>SUMIF('4. Equipment Costs'!C:C,B29,'4. Equipment Costs'!H:H)</f>
        <v>20500</v>
      </c>
      <c r="J29" s="20">
        <f>SUMIF('5. Subcontracting Costs'!C:C,B29,'5. Subcontracting Costs'!H:H)</f>
        <v>7500</v>
      </c>
      <c r="K29" s="20">
        <f>SUMIF(' 2-3-6. Travel&amp;Costs of Stay'!C:C,B29,' 2-3-6. Travel&amp;Costs of Stay'!N:N)</f>
        <v>0</v>
      </c>
      <c r="L29" s="21">
        <f t="shared" si="1"/>
        <v>101208</v>
      </c>
    </row>
    <row r="30" spans="2:12">
      <c r="B30" s="48" t="s">
        <v>11</v>
      </c>
      <c r="C30" s="22" t="s">
        <v>363</v>
      </c>
      <c r="D30" s="18" t="s">
        <v>29</v>
      </c>
      <c r="E30" s="19" t="str">
        <f t="shared" si="0"/>
        <v>Programme Countries</v>
      </c>
      <c r="F30" s="20">
        <f>SUMIF('1. Staff costs'!C:C,B30,'1. Staff costs'!S:S)</f>
        <v>38320</v>
      </c>
      <c r="G30" s="20">
        <f>SUMIF(' 2-3-6. Travel&amp;Costs of Stay'!C:C,B30,' 2-3-6. Travel&amp;Costs of Stay'!O:O)</f>
        <v>16960</v>
      </c>
      <c r="H30" s="20">
        <f>SUMIF(' 2-3-6. Travel&amp;Costs of Stay'!C:C,B30,' 2-3-6. Travel&amp;Costs of Stay'!P:P)</f>
        <v>13680</v>
      </c>
      <c r="I30" s="20">
        <f>SUMIF('4. Equipment Costs'!C:C,B30,'4. Equipment Costs'!H:H)</f>
        <v>0</v>
      </c>
      <c r="J30" s="20">
        <f>SUMIF('5. Subcontracting Costs'!C:C,B30,'5. Subcontracting Costs'!H:H)</f>
        <v>0</v>
      </c>
      <c r="K30" s="20">
        <f>SUMIF(' 2-3-6. Travel&amp;Costs of Stay'!C:C,B30,' 2-3-6. Travel&amp;Costs of Stay'!N:N)</f>
        <v>0</v>
      </c>
      <c r="L30" s="21">
        <f t="shared" si="1"/>
        <v>68960</v>
      </c>
    </row>
    <row r="31" spans="2:12">
      <c r="B31" s="48" t="s">
        <v>12</v>
      </c>
      <c r="C31" s="22" t="s">
        <v>364</v>
      </c>
      <c r="D31" s="18" t="s">
        <v>54</v>
      </c>
      <c r="E31" s="19" t="str">
        <f t="shared" si="0"/>
        <v>Partner Countries</v>
      </c>
      <c r="F31" s="20">
        <f>SUMIF('1. Staff costs'!C:C,B31,'1. Staff costs'!S:S)</f>
        <v>30638</v>
      </c>
      <c r="G31" s="20">
        <f>SUMIF(' 2-3-6. Travel&amp;Costs of Stay'!C:C,B31,' 2-3-6. Travel&amp;Costs of Stay'!O:O)</f>
        <v>20140</v>
      </c>
      <c r="H31" s="20">
        <f>SUMIF(' 2-3-6. Travel&amp;Costs of Stay'!C:C,B31,' 2-3-6. Travel&amp;Costs of Stay'!P:P)</f>
        <v>24430</v>
      </c>
      <c r="I31" s="20">
        <f>SUMIF('4. Equipment Costs'!C:C,B31,'4. Equipment Costs'!H:H)</f>
        <v>30500</v>
      </c>
      <c r="J31" s="20">
        <f>SUMIF('5. Subcontracting Costs'!C:C,B31,'5. Subcontracting Costs'!H:H)</f>
        <v>0</v>
      </c>
      <c r="K31" s="20">
        <f>SUMIF(' 2-3-6. Travel&amp;Costs of Stay'!C:C,B31,' 2-3-6. Travel&amp;Costs of Stay'!N:N)</f>
        <v>0</v>
      </c>
      <c r="L31" s="21">
        <f t="shared" si="1"/>
        <v>105708</v>
      </c>
    </row>
    <row r="32" spans="2:12">
      <c r="B32" s="48" t="s">
        <v>13</v>
      </c>
      <c r="C32" s="22" t="s">
        <v>365</v>
      </c>
      <c r="D32" s="18" t="s">
        <v>51</v>
      </c>
      <c r="E32" s="19" t="str">
        <f t="shared" si="0"/>
        <v>Programme Countries</v>
      </c>
      <c r="F32" s="20">
        <f>SUMIF('1. Staff costs'!C:C,B32,'1. Staff costs'!S:S)</f>
        <v>17782</v>
      </c>
      <c r="G32" s="20">
        <f>SUMIF(' 2-3-6. Travel&amp;Costs of Stay'!C:C,B32,' 2-3-6. Travel&amp;Costs of Stay'!O:O)</f>
        <v>10710</v>
      </c>
      <c r="H32" s="20">
        <f>SUMIF(' 2-3-6. Travel&amp;Costs of Stay'!C:C,B32,' 2-3-6. Travel&amp;Costs of Stay'!P:P)</f>
        <v>13560</v>
      </c>
      <c r="I32" s="20">
        <f>SUMIF('4. Equipment Costs'!C:C,B32,'4. Equipment Costs'!H:H)</f>
        <v>0</v>
      </c>
      <c r="J32" s="20">
        <f>SUMIF('5. Subcontracting Costs'!C:C,B32,'5. Subcontracting Costs'!H:H)</f>
        <v>25000</v>
      </c>
      <c r="K32" s="20">
        <f>SUMIF(' 2-3-6. Travel&amp;Costs of Stay'!C:C,B32,' 2-3-6. Travel&amp;Costs of Stay'!N:N)</f>
        <v>0</v>
      </c>
      <c r="L32" s="21">
        <f t="shared" si="1"/>
        <v>67052</v>
      </c>
    </row>
    <row r="33" spans="2:12">
      <c r="B33" s="48" t="s">
        <v>14</v>
      </c>
      <c r="C33" s="22" t="s">
        <v>366</v>
      </c>
      <c r="D33" s="18" t="s">
        <v>54</v>
      </c>
      <c r="E33" s="19" t="str">
        <f t="shared" si="0"/>
        <v>Partner Countries</v>
      </c>
      <c r="F33" s="20">
        <f>SUMIF('1. Staff costs'!C:C,B33,'1. Staff costs'!S:S)</f>
        <v>32840</v>
      </c>
      <c r="G33" s="20">
        <f>SUMIF(' 2-3-6. Travel&amp;Costs of Stay'!C:C,B33,' 2-3-6. Travel&amp;Costs of Stay'!O:O)</f>
        <v>13670</v>
      </c>
      <c r="H33" s="20">
        <f>SUMIF(' 2-3-6. Travel&amp;Costs of Stay'!C:C,B33,' 2-3-6. Travel&amp;Costs of Stay'!P:P)</f>
        <v>17040</v>
      </c>
      <c r="I33" s="20">
        <f>SUMIF('4. Equipment Costs'!C:C,B33,'4. Equipment Costs'!H:H)</f>
        <v>35500</v>
      </c>
      <c r="J33" s="20">
        <f>SUMIF('5. Subcontracting Costs'!C:C,B33,'5. Subcontracting Costs'!H:H)</f>
        <v>12500</v>
      </c>
      <c r="K33" s="20">
        <f>SUMIF(' 2-3-6. Travel&amp;Costs of Stay'!C:C,B33,' 2-3-6. Travel&amp;Costs of Stay'!N:N)</f>
        <v>0</v>
      </c>
      <c r="L33" s="21">
        <f t="shared" si="1"/>
        <v>111550</v>
      </c>
    </row>
    <row r="34" spans="2:12">
      <c r="B34" s="48" t="s">
        <v>15</v>
      </c>
      <c r="C34" s="22" t="s">
        <v>367</v>
      </c>
      <c r="D34" s="18" t="s">
        <v>33</v>
      </c>
      <c r="E34" s="19" t="str">
        <f t="shared" si="0"/>
        <v>Programme Countries</v>
      </c>
      <c r="F34" s="20">
        <f>SUMIF('1. Staff costs'!C:C,B34,'1. Staff costs'!S:S)</f>
        <v>38320</v>
      </c>
      <c r="G34" s="20">
        <f>SUMIF(' 2-3-6. Travel&amp;Costs of Stay'!C:C,B34,' 2-3-6. Travel&amp;Costs of Stay'!O:O)</f>
        <v>10780</v>
      </c>
      <c r="H34" s="20">
        <f>SUMIF(' 2-3-6. Travel&amp;Costs of Stay'!C:C,B34,' 2-3-6. Travel&amp;Costs of Stay'!P:P)</f>
        <v>12000</v>
      </c>
      <c r="I34" s="20">
        <f>SUMIF('4. Equipment Costs'!C:C,B34,'4. Equipment Costs'!H:H)</f>
        <v>0</v>
      </c>
      <c r="J34" s="20">
        <f>SUMIF('5. Subcontracting Costs'!C:C,B34,'5. Subcontracting Costs'!H:H)</f>
        <v>0</v>
      </c>
      <c r="K34" s="20">
        <f>SUMIF(' 2-3-6. Travel&amp;Costs of Stay'!C:C,B34,' 2-3-6. Travel&amp;Costs of Stay'!N:N)</f>
        <v>0</v>
      </c>
      <c r="L34" s="21">
        <f t="shared" si="1"/>
        <v>61100</v>
      </c>
    </row>
    <row r="35" spans="2:12">
      <c r="B35" s="48" t="s">
        <v>16</v>
      </c>
      <c r="C35" s="22" t="s">
        <v>368</v>
      </c>
      <c r="D35" s="18" t="s">
        <v>54</v>
      </c>
      <c r="E35" s="19" t="str">
        <f t="shared" si="0"/>
        <v>Partner Countries</v>
      </c>
      <c r="F35" s="20">
        <f>SUMIF('1. Staff costs'!C:C,B35,'1. Staff costs'!S:S)</f>
        <v>33030</v>
      </c>
      <c r="G35" s="20">
        <f>SUMIF(' 2-3-6. Travel&amp;Costs of Stay'!C:C,B35,' 2-3-6. Travel&amp;Costs of Stay'!O:O)</f>
        <v>18760</v>
      </c>
      <c r="H35" s="20">
        <f>SUMIF(' 2-3-6. Travel&amp;Costs of Stay'!C:C,B35,' 2-3-6. Travel&amp;Costs of Stay'!P:P)</f>
        <v>22510</v>
      </c>
      <c r="I35" s="20">
        <f>SUMIF('4. Equipment Costs'!C:C,B35,'4. Equipment Costs'!H:H)</f>
        <v>45500</v>
      </c>
      <c r="J35" s="20">
        <f>SUMIF('5. Subcontracting Costs'!C:C,B35,'5. Subcontracting Costs'!H:H)</f>
        <v>0</v>
      </c>
      <c r="K35" s="20">
        <f>SUMIF(' 2-3-6. Travel&amp;Costs of Stay'!C:C,B35,' 2-3-6. Travel&amp;Costs of Stay'!N:N)</f>
        <v>0</v>
      </c>
      <c r="L35" s="21">
        <f t="shared" si="1"/>
        <v>119800</v>
      </c>
    </row>
    <row r="36" spans="2:12">
      <c r="B36" s="48" t="s">
        <v>17</v>
      </c>
      <c r="C36" s="22" t="s">
        <v>369</v>
      </c>
      <c r="D36" s="18" t="s">
        <v>31</v>
      </c>
      <c r="E36" s="19" t="str">
        <f t="shared" si="0"/>
        <v>Programme Countries</v>
      </c>
      <c r="F36" s="20">
        <f>SUMIF('1. Staff costs'!C:C,B36,'1. Staff costs'!S:S)</f>
        <v>43260</v>
      </c>
      <c r="G36" s="20">
        <f>SUMIF(' 2-3-6. Travel&amp;Costs of Stay'!C:C,B36,' 2-3-6. Travel&amp;Costs of Stay'!O:O)</f>
        <v>14275</v>
      </c>
      <c r="H36" s="20">
        <f>SUMIF(' 2-3-6. Travel&amp;Costs of Stay'!C:C,B36,' 2-3-6. Travel&amp;Costs of Stay'!P:P)</f>
        <v>14520</v>
      </c>
      <c r="I36" s="20">
        <f>SUMIF('4. Equipment Costs'!C:C,B36,'4. Equipment Costs'!H:H)</f>
        <v>0</v>
      </c>
      <c r="J36" s="20">
        <f>SUMIF('5. Subcontracting Costs'!C:C,B36,'5. Subcontracting Costs'!H:H)</f>
        <v>0</v>
      </c>
      <c r="K36" s="20">
        <f>SUMIF(' 2-3-6. Travel&amp;Costs of Stay'!C:C,B36,' 2-3-6. Travel&amp;Costs of Stay'!N:N)</f>
        <v>0</v>
      </c>
      <c r="L36" s="21">
        <f t="shared" si="1"/>
        <v>72055</v>
      </c>
    </row>
    <row r="37" spans="2:12">
      <c r="B37" s="48" t="s">
        <v>18</v>
      </c>
      <c r="C37" s="22"/>
      <c r="D37" s="18"/>
      <c r="E37" s="19" t="str">
        <f t="shared" si="0"/>
        <v/>
      </c>
      <c r="F37" s="20">
        <f>SUMIF('1. Staff costs'!C:C,B37,'1. Staff costs'!S:S)</f>
        <v>0</v>
      </c>
      <c r="G37" s="20">
        <f>SUMIF(' 2-3-6. Travel&amp;Costs of Stay'!C:C,B37,' 2-3-6. Travel&amp;Costs of Stay'!O:O)</f>
        <v>0</v>
      </c>
      <c r="H37" s="20">
        <f>SUMIF(' 2-3-6. Travel&amp;Costs of Stay'!C:C,B37,' 2-3-6. Travel&amp;Costs of Stay'!P:P)</f>
        <v>0</v>
      </c>
      <c r="I37" s="20">
        <f>SUMIF('4. Equipment Costs'!C:C,B37,'4. Equipment Costs'!H:H)</f>
        <v>0</v>
      </c>
      <c r="J37" s="20">
        <f>SUMIF('5. Subcontracting Costs'!C:C,B37,'5. Subcontracting Costs'!H:H)</f>
        <v>0</v>
      </c>
      <c r="K37" s="20">
        <f>SUMIF(' 2-3-6. Travel&amp;Costs of Stay'!C:C,B37,' 2-3-6. Travel&amp;Costs of Stay'!N:N)</f>
        <v>0</v>
      </c>
      <c r="L37" s="21">
        <f t="shared" si="1"/>
        <v>0</v>
      </c>
    </row>
    <row r="38" spans="2:12">
      <c r="B38" s="48" t="s">
        <v>19</v>
      </c>
      <c r="C38" s="22"/>
      <c r="D38" s="18"/>
      <c r="E38" s="19" t="str">
        <f t="shared" si="0"/>
        <v/>
      </c>
      <c r="F38" s="20">
        <f>SUMIF('1. Staff costs'!C:C,B38,'1. Staff costs'!S:S)</f>
        <v>0</v>
      </c>
      <c r="G38" s="20">
        <f>SUMIF(' 2-3-6. Travel&amp;Costs of Stay'!C:C,B38,' 2-3-6. Travel&amp;Costs of Stay'!O:O)</f>
        <v>0</v>
      </c>
      <c r="H38" s="20">
        <f>SUMIF(' 2-3-6. Travel&amp;Costs of Stay'!C:C,B38,' 2-3-6. Travel&amp;Costs of Stay'!P:P)</f>
        <v>0</v>
      </c>
      <c r="I38" s="20">
        <f>SUMIF('4. Equipment Costs'!C:C,B38,'4. Equipment Costs'!H:H)</f>
        <v>0</v>
      </c>
      <c r="J38" s="20">
        <f>SUMIF('5. Subcontracting Costs'!C:C,B38,'5. Subcontracting Costs'!H:H)</f>
        <v>0</v>
      </c>
      <c r="K38" s="20">
        <f>SUMIF(' 2-3-6. Travel&amp;Costs of Stay'!C:C,B38,' 2-3-6. Travel&amp;Costs of Stay'!N:N)</f>
        <v>0</v>
      </c>
      <c r="L38" s="21">
        <f t="shared" si="1"/>
        <v>0</v>
      </c>
    </row>
    <row r="39" spans="2:12">
      <c r="B39" s="48" t="s">
        <v>156</v>
      </c>
      <c r="C39" s="22"/>
      <c r="D39" s="18"/>
      <c r="E39" s="19" t="str">
        <f t="shared" si="0"/>
        <v/>
      </c>
      <c r="F39" s="20">
        <f>SUMIF('1. Staff costs'!C:C,B39,'1. Staff costs'!S:S)</f>
        <v>0</v>
      </c>
      <c r="G39" s="20">
        <f>SUMIF(' 2-3-6. Travel&amp;Costs of Stay'!C:C,B39,' 2-3-6. Travel&amp;Costs of Stay'!O:O)</f>
        <v>0</v>
      </c>
      <c r="H39" s="20">
        <f>SUMIF(' 2-3-6. Travel&amp;Costs of Stay'!C:C,B39,' 2-3-6. Travel&amp;Costs of Stay'!P:P)</f>
        <v>0</v>
      </c>
      <c r="I39" s="20">
        <f>SUMIF('4. Equipment Costs'!C:C,B39,'4. Equipment Costs'!H:H)</f>
        <v>0</v>
      </c>
      <c r="J39" s="20">
        <f>SUMIF('5. Subcontracting Costs'!C:C,B39,'5. Subcontracting Costs'!H:H)</f>
        <v>0</v>
      </c>
      <c r="K39" s="20">
        <f>SUMIF(' 2-3-6. Travel&amp;Costs of Stay'!C:C,B39,' 2-3-6. Travel&amp;Costs of Stay'!N:N)</f>
        <v>0</v>
      </c>
      <c r="L39" s="21">
        <f t="shared" si="1"/>
        <v>0</v>
      </c>
    </row>
    <row r="40" spans="2:12">
      <c r="B40" s="48" t="s">
        <v>20</v>
      </c>
      <c r="C40" s="22"/>
      <c r="D40" s="18"/>
      <c r="E40" s="19" t="str">
        <f t="shared" si="0"/>
        <v/>
      </c>
      <c r="F40" s="20">
        <f>SUMIF('1. Staff costs'!C:C,B40,'1. Staff costs'!S:S)</f>
        <v>0</v>
      </c>
      <c r="G40" s="20">
        <f>SUMIF(' 2-3-6. Travel&amp;Costs of Stay'!C:C,B40,' 2-3-6. Travel&amp;Costs of Stay'!O:O)</f>
        <v>0</v>
      </c>
      <c r="H40" s="20">
        <f>SUMIF(' 2-3-6. Travel&amp;Costs of Stay'!C:C,B40,' 2-3-6. Travel&amp;Costs of Stay'!P:P)</f>
        <v>0</v>
      </c>
      <c r="I40" s="20">
        <f>SUMIF('4. Equipment Costs'!C:C,B40,'4. Equipment Costs'!H:H)</f>
        <v>0</v>
      </c>
      <c r="J40" s="20">
        <f>SUMIF('5. Subcontracting Costs'!C:C,B40,'5. Subcontracting Costs'!H:H)</f>
        <v>0</v>
      </c>
      <c r="K40" s="20">
        <f>SUMIF(' 2-3-6. Travel&amp;Costs of Stay'!C:C,B40,' 2-3-6. Travel&amp;Costs of Stay'!N:N)</f>
        <v>0</v>
      </c>
      <c r="L40" s="21">
        <f t="shared" si="1"/>
        <v>0</v>
      </c>
    </row>
    <row r="41" spans="2:12">
      <c r="B41" s="48" t="s">
        <v>21</v>
      </c>
      <c r="C41" s="22"/>
      <c r="D41" s="18"/>
      <c r="E41" s="19" t="str">
        <f t="shared" si="0"/>
        <v/>
      </c>
      <c r="F41" s="20">
        <f>SUMIF('1. Staff costs'!C:C,B41,'1. Staff costs'!S:S)</f>
        <v>0</v>
      </c>
      <c r="G41" s="20">
        <f>SUMIF(' 2-3-6. Travel&amp;Costs of Stay'!C:C,B41,' 2-3-6. Travel&amp;Costs of Stay'!O:O)</f>
        <v>0</v>
      </c>
      <c r="H41" s="20">
        <f>SUMIF(' 2-3-6. Travel&amp;Costs of Stay'!C:C,B41,' 2-3-6. Travel&amp;Costs of Stay'!P:P)</f>
        <v>0</v>
      </c>
      <c r="I41" s="20">
        <f>SUMIF('4. Equipment Costs'!C:C,B41,'4. Equipment Costs'!H:H)</f>
        <v>0</v>
      </c>
      <c r="J41" s="20">
        <f>SUMIF('5. Subcontracting Costs'!C:C,B41,'5. Subcontracting Costs'!H:H)</f>
        <v>0</v>
      </c>
      <c r="K41" s="20">
        <f>SUMIF(' 2-3-6. Travel&amp;Costs of Stay'!C:C,B41,' 2-3-6. Travel&amp;Costs of Stay'!N:N)</f>
        <v>0</v>
      </c>
      <c r="L41" s="21">
        <f t="shared" si="1"/>
        <v>0</v>
      </c>
    </row>
    <row r="42" spans="2:12">
      <c r="B42" s="48" t="s">
        <v>22</v>
      </c>
      <c r="C42" s="22"/>
      <c r="D42" s="18"/>
      <c r="E42" s="19" t="str">
        <f t="shared" si="0"/>
        <v/>
      </c>
      <c r="F42" s="20">
        <f>SUMIF('1. Staff costs'!C:C,B42,'1. Staff costs'!S:S)</f>
        <v>0</v>
      </c>
      <c r="G42" s="20">
        <f>SUMIF(' 2-3-6. Travel&amp;Costs of Stay'!C:C,B42,' 2-3-6. Travel&amp;Costs of Stay'!O:O)</f>
        <v>0</v>
      </c>
      <c r="H42" s="20">
        <f>SUMIF(' 2-3-6. Travel&amp;Costs of Stay'!C:C,B42,' 2-3-6. Travel&amp;Costs of Stay'!P:P)</f>
        <v>0</v>
      </c>
      <c r="I42" s="20">
        <f>SUMIF('4. Equipment Costs'!C:C,B42,'4. Equipment Costs'!H:H)</f>
        <v>0</v>
      </c>
      <c r="J42" s="20">
        <f>SUMIF('5. Subcontracting Costs'!C:C,B42,'5. Subcontracting Costs'!H:H)</f>
        <v>0</v>
      </c>
      <c r="K42" s="20">
        <f>SUMIF(' 2-3-6. Travel&amp;Costs of Stay'!C:C,B42,' 2-3-6. Travel&amp;Costs of Stay'!N:N)</f>
        <v>0</v>
      </c>
      <c r="L42" s="21">
        <f t="shared" si="1"/>
        <v>0</v>
      </c>
    </row>
    <row r="43" spans="2:12">
      <c r="B43" s="48" t="s">
        <v>23</v>
      </c>
      <c r="C43" s="22"/>
      <c r="D43" s="18"/>
      <c r="E43" s="19" t="str">
        <f t="shared" si="0"/>
        <v/>
      </c>
      <c r="F43" s="20">
        <f>SUMIF('1. Staff costs'!C:C,B43,'1. Staff costs'!S:S)</f>
        <v>0</v>
      </c>
      <c r="G43" s="20">
        <f>SUMIF(' 2-3-6. Travel&amp;Costs of Stay'!C:C,B43,' 2-3-6. Travel&amp;Costs of Stay'!O:O)</f>
        <v>0</v>
      </c>
      <c r="H43" s="20">
        <f>SUMIF(' 2-3-6. Travel&amp;Costs of Stay'!C:C,B43,' 2-3-6. Travel&amp;Costs of Stay'!P:P)</f>
        <v>0</v>
      </c>
      <c r="I43" s="20">
        <f>SUMIF('4. Equipment Costs'!C:C,B43,'4. Equipment Costs'!H:H)</f>
        <v>0</v>
      </c>
      <c r="J43" s="20">
        <f>SUMIF('5. Subcontracting Costs'!C:C,B43,'5. Subcontracting Costs'!H:H)</f>
        <v>0</v>
      </c>
      <c r="K43" s="20">
        <f>SUMIF(' 2-3-6. Travel&amp;Costs of Stay'!C:C,B43,' 2-3-6. Travel&amp;Costs of Stay'!N:N)</f>
        <v>0</v>
      </c>
      <c r="L43" s="21">
        <f t="shared" si="1"/>
        <v>0</v>
      </c>
    </row>
    <row r="44" spans="2:12">
      <c r="B44" s="48" t="s">
        <v>24</v>
      </c>
      <c r="C44" s="22"/>
      <c r="D44" s="18"/>
      <c r="E44" s="19" t="str">
        <f t="shared" si="0"/>
        <v/>
      </c>
      <c r="F44" s="20">
        <f>SUMIF('1. Staff costs'!C:C,B44,'1. Staff costs'!S:S)</f>
        <v>0</v>
      </c>
      <c r="G44" s="20">
        <f>SUMIF(' 2-3-6. Travel&amp;Costs of Stay'!C:C,B44,' 2-3-6. Travel&amp;Costs of Stay'!O:O)</f>
        <v>0</v>
      </c>
      <c r="H44" s="20">
        <f>SUMIF(' 2-3-6. Travel&amp;Costs of Stay'!C:C,B44,' 2-3-6. Travel&amp;Costs of Stay'!P:P)</f>
        <v>0</v>
      </c>
      <c r="I44" s="20">
        <f>SUMIF('4. Equipment Costs'!C:C,B44,'4. Equipment Costs'!H:H)</f>
        <v>0</v>
      </c>
      <c r="J44" s="20">
        <f>SUMIF('5. Subcontracting Costs'!C:C,B44,'5. Subcontracting Costs'!H:H)</f>
        <v>0</v>
      </c>
      <c r="K44" s="20">
        <f>SUMIF(' 2-3-6. Travel&amp;Costs of Stay'!C:C,B44,' 2-3-6. Travel&amp;Costs of Stay'!N:N)</f>
        <v>0</v>
      </c>
      <c r="L44" s="21">
        <f t="shared" si="1"/>
        <v>0</v>
      </c>
    </row>
    <row r="45" spans="2:12">
      <c r="B45" s="48" t="s">
        <v>25</v>
      </c>
      <c r="C45" s="22"/>
      <c r="D45" s="18"/>
      <c r="E45" s="19" t="str">
        <f t="shared" si="0"/>
        <v/>
      </c>
      <c r="F45" s="20">
        <f>SUMIF('1. Staff costs'!C:C,B45,'1. Staff costs'!S:S)</f>
        <v>0</v>
      </c>
      <c r="G45" s="20">
        <f>SUMIF(' 2-3-6. Travel&amp;Costs of Stay'!C:C,B45,' 2-3-6. Travel&amp;Costs of Stay'!O:O)</f>
        <v>0</v>
      </c>
      <c r="H45" s="20">
        <f>SUMIF(' 2-3-6. Travel&amp;Costs of Stay'!C:C,B45,' 2-3-6. Travel&amp;Costs of Stay'!P:P)</f>
        <v>0</v>
      </c>
      <c r="I45" s="20">
        <f>SUMIF('4. Equipment Costs'!C:C,B45,'4. Equipment Costs'!H:H)</f>
        <v>0</v>
      </c>
      <c r="J45" s="20">
        <f>SUMIF('5. Subcontracting Costs'!C:C,B45,'5. Subcontracting Costs'!H:H)</f>
        <v>0</v>
      </c>
      <c r="K45" s="20">
        <f>SUMIF(' 2-3-6. Travel&amp;Costs of Stay'!C:C,B45,' 2-3-6. Travel&amp;Costs of Stay'!N:N)</f>
        <v>0</v>
      </c>
      <c r="L45" s="21">
        <f t="shared" si="1"/>
        <v>0</v>
      </c>
    </row>
    <row r="46" spans="2:12">
      <c r="B46" s="48" t="s">
        <v>26</v>
      </c>
      <c r="C46" s="22"/>
      <c r="D46" s="18"/>
      <c r="E46" s="19" t="str">
        <f t="shared" si="0"/>
        <v/>
      </c>
      <c r="F46" s="20">
        <f>SUMIF('1. Staff costs'!C:C,B46,'1. Staff costs'!S:S)</f>
        <v>0</v>
      </c>
      <c r="G46" s="20">
        <f>SUMIF(' 2-3-6. Travel&amp;Costs of Stay'!C:C,B46,' 2-3-6. Travel&amp;Costs of Stay'!O:O)</f>
        <v>0</v>
      </c>
      <c r="H46" s="20">
        <f>SUMIF(' 2-3-6. Travel&amp;Costs of Stay'!C:C,B46,' 2-3-6. Travel&amp;Costs of Stay'!P:P)</f>
        <v>0</v>
      </c>
      <c r="I46" s="20">
        <f>SUMIF('4. Equipment Costs'!C:C,B46,'4. Equipment Costs'!H:H)</f>
        <v>0</v>
      </c>
      <c r="J46" s="20">
        <f>SUMIF('5. Subcontracting Costs'!C:C,B46,'5. Subcontracting Costs'!H:H)</f>
        <v>0</v>
      </c>
      <c r="K46" s="20">
        <f>SUMIF(' 2-3-6. Travel&amp;Costs of Stay'!C:C,B46,' 2-3-6. Travel&amp;Costs of Stay'!N:N)</f>
        <v>0</v>
      </c>
      <c r="L46" s="21">
        <f t="shared" si="1"/>
        <v>0</v>
      </c>
    </row>
    <row r="47" spans="2:12">
      <c r="B47" s="48" t="s">
        <v>109</v>
      </c>
      <c r="C47" s="22"/>
      <c r="D47" s="18"/>
      <c r="E47" s="19" t="str">
        <f t="shared" si="0"/>
        <v/>
      </c>
      <c r="F47" s="20">
        <f>SUMIF('1. Staff costs'!C:C,B47,'1. Staff costs'!S:S)</f>
        <v>0</v>
      </c>
      <c r="G47" s="20">
        <f>SUMIF(' 2-3-6. Travel&amp;Costs of Stay'!C:C,B47,' 2-3-6. Travel&amp;Costs of Stay'!O:O)</f>
        <v>0</v>
      </c>
      <c r="H47" s="20">
        <f>SUMIF(' 2-3-6. Travel&amp;Costs of Stay'!C:C,B47,' 2-3-6. Travel&amp;Costs of Stay'!P:P)</f>
        <v>0</v>
      </c>
      <c r="I47" s="20">
        <f>SUMIF('4. Equipment Costs'!C:C,B47,'4. Equipment Costs'!H:H)</f>
        <v>0</v>
      </c>
      <c r="J47" s="20">
        <f>SUMIF('5. Subcontracting Costs'!C:C,B47,'5. Subcontracting Costs'!H:H)</f>
        <v>0</v>
      </c>
      <c r="K47" s="20">
        <f>SUMIF(' 2-3-6. Travel&amp;Costs of Stay'!C:C,B47,' 2-3-6. Travel&amp;Costs of Stay'!N:N)</f>
        <v>0</v>
      </c>
      <c r="L47" s="21">
        <f t="shared" si="1"/>
        <v>0</v>
      </c>
    </row>
    <row r="48" spans="2:12">
      <c r="B48" s="48" t="s">
        <v>110</v>
      </c>
      <c r="C48" s="22"/>
      <c r="D48" s="18"/>
      <c r="E48" s="19" t="str">
        <f t="shared" si="0"/>
        <v/>
      </c>
      <c r="F48" s="20">
        <f>SUMIF('1. Staff costs'!C:C,B48,'1. Staff costs'!S:S)</f>
        <v>0</v>
      </c>
      <c r="G48" s="20">
        <f>SUMIF(' 2-3-6. Travel&amp;Costs of Stay'!C:C,B48,' 2-3-6. Travel&amp;Costs of Stay'!O:O)</f>
        <v>0</v>
      </c>
      <c r="H48" s="20">
        <f>SUMIF(' 2-3-6. Travel&amp;Costs of Stay'!C:C,B48,' 2-3-6. Travel&amp;Costs of Stay'!P:P)</f>
        <v>0</v>
      </c>
      <c r="I48" s="20">
        <f>SUMIF('4. Equipment Costs'!C:C,B48,'4. Equipment Costs'!H:H)</f>
        <v>0</v>
      </c>
      <c r="J48" s="20">
        <f>SUMIF('5. Subcontracting Costs'!C:C,B48,'5. Subcontracting Costs'!H:H)</f>
        <v>0</v>
      </c>
      <c r="K48" s="20">
        <f>SUMIF(' 2-3-6. Travel&amp;Costs of Stay'!C:C,B48,' 2-3-6. Travel&amp;Costs of Stay'!N:N)</f>
        <v>0</v>
      </c>
      <c r="L48" s="21">
        <f t="shared" si="1"/>
        <v>0</v>
      </c>
    </row>
    <row r="49" spans="2:12">
      <c r="B49" s="48" t="s">
        <v>111</v>
      </c>
      <c r="C49" s="22"/>
      <c r="D49" s="18"/>
      <c r="E49" s="19" t="str">
        <f t="shared" si="0"/>
        <v/>
      </c>
      <c r="F49" s="20">
        <f>SUMIF('1. Staff costs'!C:C,B49,'1. Staff costs'!S:S)</f>
        <v>0</v>
      </c>
      <c r="G49" s="20">
        <f>SUMIF(' 2-3-6. Travel&amp;Costs of Stay'!C:C,B49,' 2-3-6. Travel&amp;Costs of Stay'!O:O)</f>
        <v>0</v>
      </c>
      <c r="H49" s="20">
        <f>SUMIF(' 2-3-6. Travel&amp;Costs of Stay'!C:C,B49,' 2-3-6. Travel&amp;Costs of Stay'!P:P)</f>
        <v>0</v>
      </c>
      <c r="I49" s="20">
        <f>SUMIF('4. Equipment Costs'!C:C,B49,'4. Equipment Costs'!H:H)</f>
        <v>0</v>
      </c>
      <c r="J49" s="20">
        <f>SUMIF('5. Subcontracting Costs'!C:C,B49,'5. Subcontracting Costs'!H:H)</f>
        <v>0</v>
      </c>
      <c r="K49" s="20">
        <f>SUMIF(' 2-3-6. Travel&amp;Costs of Stay'!C:C,B49,' 2-3-6. Travel&amp;Costs of Stay'!N:N)</f>
        <v>0</v>
      </c>
      <c r="L49" s="21">
        <f t="shared" si="1"/>
        <v>0</v>
      </c>
    </row>
    <row r="50" spans="2:12">
      <c r="B50" s="48" t="s">
        <v>112</v>
      </c>
      <c r="C50" s="22"/>
      <c r="D50" s="18"/>
      <c r="E50" s="19" t="str">
        <f t="shared" si="0"/>
        <v/>
      </c>
      <c r="F50" s="20">
        <f>SUMIF('1. Staff costs'!C:C,B50,'1. Staff costs'!S:S)</f>
        <v>0</v>
      </c>
      <c r="G50" s="20">
        <f>SUMIF(' 2-3-6. Travel&amp;Costs of Stay'!C:C,B50,' 2-3-6. Travel&amp;Costs of Stay'!O:O)</f>
        <v>0</v>
      </c>
      <c r="H50" s="20">
        <f>SUMIF(' 2-3-6. Travel&amp;Costs of Stay'!C:C,B50,' 2-3-6. Travel&amp;Costs of Stay'!P:P)</f>
        <v>0</v>
      </c>
      <c r="I50" s="20">
        <f>SUMIF('4. Equipment Costs'!C:C,B50,'4. Equipment Costs'!H:H)</f>
        <v>0</v>
      </c>
      <c r="J50" s="20">
        <f>SUMIF('5. Subcontracting Costs'!C:C,B50,'5. Subcontracting Costs'!H:H)</f>
        <v>0</v>
      </c>
      <c r="K50" s="20">
        <f>SUMIF(' 2-3-6. Travel&amp;Costs of Stay'!C:C,B50,' 2-3-6. Travel&amp;Costs of Stay'!N:N)</f>
        <v>0</v>
      </c>
      <c r="L50" s="21">
        <f t="shared" si="1"/>
        <v>0</v>
      </c>
    </row>
    <row r="51" spans="2:12">
      <c r="B51" s="48" t="s">
        <v>113</v>
      </c>
      <c r="C51" s="22"/>
      <c r="D51" s="18"/>
      <c r="E51" s="19" t="str">
        <f t="shared" si="0"/>
        <v/>
      </c>
      <c r="F51" s="20">
        <f>SUMIF('1. Staff costs'!C:C,B51,'1. Staff costs'!S:S)</f>
        <v>0</v>
      </c>
      <c r="G51" s="20">
        <f>SUMIF(' 2-3-6. Travel&amp;Costs of Stay'!C:C,B51,' 2-3-6. Travel&amp;Costs of Stay'!O:O)</f>
        <v>0</v>
      </c>
      <c r="H51" s="20">
        <f>SUMIF(' 2-3-6. Travel&amp;Costs of Stay'!C:C,B51,' 2-3-6. Travel&amp;Costs of Stay'!P:P)</f>
        <v>0</v>
      </c>
      <c r="I51" s="20">
        <f>SUMIF('4. Equipment Costs'!C:C,B51,'4. Equipment Costs'!H:H)</f>
        <v>0</v>
      </c>
      <c r="J51" s="20">
        <f>SUMIF('5. Subcontracting Costs'!C:C,B51,'5. Subcontracting Costs'!H:H)</f>
        <v>0</v>
      </c>
      <c r="K51" s="20">
        <f>SUMIF(' 2-3-6. Travel&amp;Costs of Stay'!C:C,B51,' 2-3-6. Travel&amp;Costs of Stay'!N:N)</f>
        <v>0</v>
      </c>
      <c r="L51" s="21">
        <f t="shared" si="1"/>
        <v>0</v>
      </c>
    </row>
    <row r="52" spans="2:12">
      <c r="B52" s="48" t="s">
        <v>114</v>
      </c>
      <c r="C52" s="22"/>
      <c r="D52" s="18"/>
      <c r="E52" s="19" t="str">
        <f t="shared" si="0"/>
        <v/>
      </c>
      <c r="F52" s="20">
        <f>SUMIF('1. Staff costs'!C:C,B52,'1. Staff costs'!S:S)</f>
        <v>0</v>
      </c>
      <c r="G52" s="20">
        <f>SUMIF(' 2-3-6. Travel&amp;Costs of Stay'!C:C,B52,' 2-3-6. Travel&amp;Costs of Stay'!O:O)</f>
        <v>0</v>
      </c>
      <c r="H52" s="20">
        <f>SUMIF(' 2-3-6. Travel&amp;Costs of Stay'!C:C,B52,' 2-3-6. Travel&amp;Costs of Stay'!P:P)</f>
        <v>0</v>
      </c>
      <c r="I52" s="20">
        <f>SUMIF('4. Equipment Costs'!C:C,B52,'4. Equipment Costs'!H:H)</f>
        <v>0</v>
      </c>
      <c r="J52" s="20">
        <f>SUMIF('5. Subcontracting Costs'!C:C,B52,'5. Subcontracting Costs'!H:H)</f>
        <v>0</v>
      </c>
      <c r="K52" s="20">
        <f>SUMIF(' 2-3-6. Travel&amp;Costs of Stay'!C:C,B52,' 2-3-6. Travel&amp;Costs of Stay'!N:N)</f>
        <v>0</v>
      </c>
      <c r="L52" s="21">
        <f t="shared" si="1"/>
        <v>0</v>
      </c>
    </row>
    <row r="53" spans="2:12">
      <c r="B53" s="48" t="s">
        <v>115</v>
      </c>
      <c r="C53" s="22"/>
      <c r="D53" s="18"/>
      <c r="E53" s="19" t="str">
        <f t="shared" si="0"/>
        <v/>
      </c>
      <c r="F53" s="20">
        <f>SUMIF('1. Staff costs'!C:C,B53,'1. Staff costs'!S:S)</f>
        <v>0</v>
      </c>
      <c r="G53" s="20">
        <f>SUMIF(' 2-3-6. Travel&amp;Costs of Stay'!C:C,B53,' 2-3-6. Travel&amp;Costs of Stay'!O:O)</f>
        <v>0</v>
      </c>
      <c r="H53" s="20">
        <f>SUMIF(' 2-3-6. Travel&amp;Costs of Stay'!C:C,B53,' 2-3-6. Travel&amp;Costs of Stay'!P:P)</f>
        <v>0</v>
      </c>
      <c r="I53" s="20">
        <f>SUMIF('4. Equipment Costs'!C:C,B53,'4. Equipment Costs'!H:H)</f>
        <v>0</v>
      </c>
      <c r="J53" s="20">
        <f>SUMIF('5. Subcontracting Costs'!C:C,B53,'5. Subcontracting Costs'!H:H)</f>
        <v>0</v>
      </c>
      <c r="K53" s="20">
        <f>SUMIF(' 2-3-6. Travel&amp;Costs of Stay'!C:C,B53,' 2-3-6. Travel&amp;Costs of Stay'!N:N)</f>
        <v>0</v>
      </c>
      <c r="L53" s="21">
        <f t="shared" si="1"/>
        <v>0</v>
      </c>
    </row>
    <row r="54" spans="2:12">
      <c r="B54" s="48" t="s">
        <v>116</v>
      </c>
      <c r="C54" s="22"/>
      <c r="D54" s="18"/>
      <c r="E54" s="19" t="str">
        <f t="shared" si="0"/>
        <v/>
      </c>
      <c r="F54" s="20">
        <f>SUMIF('1. Staff costs'!C:C,B54,'1. Staff costs'!S:S)</f>
        <v>0</v>
      </c>
      <c r="G54" s="20">
        <f>SUMIF(' 2-3-6. Travel&amp;Costs of Stay'!C:C,B54,' 2-3-6. Travel&amp;Costs of Stay'!O:O)</f>
        <v>0</v>
      </c>
      <c r="H54" s="20">
        <f>SUMIF(' 2-3-6. Travel&amp;Costs of Stay'!C:C,B54,' 2-3-6. Travel&amp;Costs of Stay'!P:P)</f>
        <v>0</v>
      </c>
      <c r="I54" s="20">
        <f>SUMIF('4. Equipment Costs'!C:C,B54,'4. Equipment Costs'!H:H)</f>
        <v>0</v>
      </c>
      <c r="J54" s="20">
        <f>SUMIF('5. Subcontracting Costs'!C:C,B54,'5. Subcontracting Costs'!H:H)</f>
        <v>0</v>
      </c>
      <c r="K54" s="20">
        <f>SUMIF(' 2-3-6. Travel&amp;Costs of Stay'!C:C,B54,' 2-3-6. Travel&amp;Costs of Stay'!N:N)</f>
        <v>0</v>
      </c>
      <c r="L54" s="21">
        <f t="shared" si="1"/>
        <v>0</v>
      </c>
    </row>
    <row r="55" spans="2:12">
      <c r="B55" s="48" t="s">
        <v>117</v>
      </c>
      <c r="C55" s="22"/>
      <c r="D55" s="18"/>
      <c r="E55" s="19" t="str">
        <f t="shared" si="0"/>
        <v/>
      </c>
      <c r="F55" s="20">
        <f>SUMIF('1. Staff costs'!C:C,B55,'1. Staff costs'!S:S)</f>
        <v>0</v>
      </c>
      <c r="G55" s="20">
        <f>SUMIF(' 2-3-6. Travel&amp;Costs of Stay'!C:C,B55,' 2-3-6. Travel&amp;Costs of Stay'!O:O)</f>
        <v>0</v>
      </c>
      <c r="H55" s="20">
        <f>SUMIF(' 2-3-6. Travel&amp;Costs of Stay'!C:C,B55,' 2-3-6. Travel&amp;Costs of Stay'!P:P)</f>
        <v>0</v>
      </c>
      <c r="I55" s="20">
        <f>SUMIF('4. Equipment Costs'!C:C,B55,'4. Equipment Costs'!H:H)</f>
        <v>0</v>
      </c>
      <c r="J55" s="20">
        <f>SUMIF('5. Subcontracting Costs'!C:C,B55,'5. Subcontracting Costs'!H:H)</f>
        <v>0</v>
      </c>
      <c r="K55" s="20">
        <f>SUMIF(' 2-3-6. Travel&amp;Costs of Stay'!C:C,B55,' 2-3-6. Travel&amp;Costs of Stay'!N:N)</f>
        <v>0</v>
      </c>
      <c r="L55" s="21">
        <f t="shared" si="1"/>
        <v>0</v>
      </c>
    </row>
    <row r="56" spans="2:12">
      <c r="B56" s="48" t="s">
        <v>118</v>
      </c>
      <c r="C56" s="22"/>
      <c r="D56" s="18"/>
      <c r="E56" s="19" t="str">
        <f t="shared" si="0"/>
        <v/>
      </c>
      <c r="F56" s="20">
        <f>SUMIF('1. Staff costs'!C:C,B56,'1. Staff costs'!S:S)</f>
        <v>0</v>
      </c>
      <c r="G56" s="20">
        <f>SUMIF(' 2-3-6. Travel&amp;Costs of Stay'!C:C,B56,' 2-3-6. Travel&amp;Costs of Stay'!O:O)</f>
        <v>0</v>
      </c>
      <c r="H56" s="20">
        <f>SUMIF(' 2-3-6. Travel&amp;Costs of Stay'!C:C,B56,' 2-3-6. Travel&amp;Costs of Stay'!P:P)</f>
        <v>0</v>
      </c>
      <c r="I56" s="20">
        <f>SUMIF('4. Equipment Costs'!C:C,B56,'4. Equipment Costs'!H:H)</f>
        <v>0</v>
      </c>
      <c r="J56" s="20">
        <f>SUMIF('5. Subcontracting Costs'!C:C,B56,'5. Subcontracting Costs'!H:H)</f>
        <v>0</v>
      </c>
      <c r="K56" s="20">
        <f>SUMIF(' 2-3-6. Travel&amp;Costs of Stay'!C:C,B56,' 2-3-6. Travel&amp;Costs of Stay'!N:N)</f>
        <v>0</v>
      </c>
      <c r="L56" s="21">
        <f t="shared" si="1"/>
        <v>0</v>
      </c>
    </row>
    <row r="57" spans="2:12">
      <c r="B57" s="48" t="s">
        <v>119</v>
      </c>
      <c r="C57" s="22"/>
      <c r="D57" s="18"/>
      <c r="E57" s="19" t="str">
        <f t="shared" si="0"/>
        <v/>
      </c>
      <c r="F57" s="20">
        <f>SUMIF('1. Staff costs'!C:C,B57,'1. Staff costs'!S:S)</f>
        <v>0</v>
      </c>
      <c r="G57" s="20">
        <f>SUMIF(' 2-3-6. Travel&amp;Costs of Stay'!C:C,B57,' 2-3-6. Travel&amp;Costs of Stay'!O:O)</f>
        <v>0</v>
      </c>
      <c r="H57" s="20">
        <f>SUMIF(' 2-3-6. Travel&amp;Costs of Stay'!C:C,B57,' 2-3-6. Travel&amp;Costs of Stay'!P:P)</f>
        <v>0</v>
      </c>
      <c r="I57" s="20">
        <f>SUMIF('4. Equipment Costs'!C:C,B57,'4. Equipment Costs'!H:H)</f>
        <v>0</v>
      </c>
      <c r="J57" s="20">
        <f>SUMIF('5. Subcontracting Costs'!C:C,B57,'5. Subcontracting Costs'!H:H)</f>
        <v>0</v>
      </c>
      <c r="K57" s="20">
        <f>SUMIF(' 2-3-6. Travel&amp;Costs of Stay'!C:C,B57,' 2-3-6. Travel&amp;Costs of Stay'!N:N)</f>
        <v>0</v>
      </c>
      <c r="L57" s="21">
        <f t="shared" si="1"/>
        <v>0</v>
      </c>
    </row>
    <row r="58" spans="2:12">
      <c r="B58" s="48" t="s">
        <v>120</v>
      </c>
      <c r="C58" s="22"/>
      <c r="D58" s="18"/>
      <c r="E58" s="19" t="str">
        <f t="shared" si="0"/>
        <v/>
      </c>
      <c r="F58" s="20">
        <f>SUMIF('1. Staff costs'!C:C,B58,'1. Staff costs'!S:S)</f>
        <v>0</v>
      </c>
      <c r="G58" s="20">
        <f>SUMIF(' 2-3-6. Travel&amp;Costs of Stay'!C:C,B58,' 2-3-6. Travel&amp;Costs of Stay'!O:O)</f>
        <v>0</v>
      </c>
      <c r="H58" s="20">
        <f>SUMIF(' 2-3-6. Travel&amp;Costs of Stay'!C:C,B58,' 2-3-6. Travel&amp;Costs of Stay'!P:P)</f>
        <v>0</v>
      </c>
      <c r="I58" s="20">
        <f>SUMIF('4. Equipment Costs'!C:C,B58,'4. Equipment Costs'!H:H)</f>
        <v>0</v>
      </c>
      <c r="J58" s="20">
        <f>SUMIF('5. Subcontracting Costs'!C:C,B58,'5. Subcontracting Costs'!H:H)</f>
        <v>0</v>
      </c>
      <c r="K58" s="20">
        <f>SUMIF(' 2-3-6. Travel&amp;Costs of Stay'!C:C,B58,' 2-3-6. Travel&amp;Costs of Stay'!N:N)</f>
        <v>0</v>
      </c>
      <c r="L58" s="21">
        <f t="shared" si="1"/>
        <v>0</v>
      </c>
    </row>
    <row r="59" spans="2:12">
      <c r="B59" s="48" t="s">
        <v>121</v>
      </c>
      <c r="C59" s="22"/>
      <c r="D59" s="18"/>
      <c r="E59" s="19" t="str">
        <f t="shared" si="0"/>
        <v/>
      </c>
      <c r="F59" s="20">
        <f>SUMIF('1. Staff costs'!C:C,B59,'1. Staff costs'!S:S)</f>
        <v>0</v>
      </c>
      <c r="G59" s="20">
        <f>SUMIF(' 2-3-6. Travel&amp;Costs of Stay'!C:C,B59,' 2-3-6. Travel&amp;Costs of Stay'!O:O)</f>
        <v>0</v>
      </c>
      <c r="H59" s="20">
        <f>SUMIF(' 2-3-6. Travel&amp;Costs of Stay'!C:C,B59,' 2-3-6. Travel&amp;Costs of Stay'!P:P)</f>
        <v>0</v>
      </c>
      <c r="I59" s="20">
        <f>SUMIF('4. Equipment Costs'!C:C,B59,'4. Equipment Costs'!H:H)</f>
        <v>0</v>
      </c>
      <c r="J59" s="20">
        <f>SUMIF('5. Subcontracting Costs'!C:C,B59,'5. Subcontracting Costs'!H:H)</f>
        <v>0</v>
      </c>
      <c r="K59" s="20">
        <f>SUMIF(' 2-3-6. Travel&amp;Costs of Stay'!C:C,B59,' 2-3-6. Travel&amp;Costs of Stay'!N:N)</f>
        <v>0</v>
      </c>
      <c r="L59" s="21">
        <f t="shared" si="1"/>
        <v>0</v>
      </c>
    </row>
    <row r="60" spans="2:12">
      <c r="B60" s="48" t="s">
        <v>122</v>
      </c>
      <c r="C60" s="22"/>
      <c r="D60" s="18"/>
      <c r="E60" s="19" t="str">
        <f t="shared" si="0"/>
        <v/>
      </c>
      <c r="F60" s="20">
        <f>SUMIF('1. Staff costs'!C:C,B60,'1. Staff costs'!S:S)</f>
        <v>0</v>
      </c>
      <c r="G60" s="20">
        <f>SUMIF(' 2-3-6. Travel&amp;Costs of Stay'!C:C,B60,' 2-3-6. Travel&amp;Costs of Stay'!O:O)</f>
        <v>0</v>
      </c>
      <c r="H60" s="20">
        <f>SUMIF(' 2-3-6. Travel&amp;Costs of Stay'!C:C,B60,' 2-3-6. Travel&amp;Costs of Stay'!P:P)</f>
        <v>0</v>
      </c>
      <c r="I60" s="20">
        <f>SUMIF('4. Equipment Costs'!C:C,B60,'4. Equipment Costs'!H:H)</f>
        <v>0</v>
      </c>
      <c r="J60" s="20">
        <f>SUMIF('5. Subcontracting Costs'!C:C,B60,'5. Subcontracting Costs'!H:H)</f>
        <v>0</v>
      </c>
      <c r="K60" s="20">
        <f>SUMIF(' 2-3-6. Travel&amp;Costs of Stay'!C:C,B60,' 2-3-6. Travel&amp;Costs of Stay'!N:N)</f>
        <v>0</v>
      </c>
      <c r="L60" s="21">
        <f t="shared" si="1"/>
        <v>0</v>
      </c>
    </row>
    <row r="61" spans="2:12">
      <c r="B61" s="48" t="s">
        <v>123</v>
      </c>
      <c r="C61" s="22"/>
      <c r="D61" s="18"/>
      <c r="E61" s="19" t="str">
        <f t="shared" si="0"/>
        <v/>
      </c>
      <c r="F61" s="20">
        <f>SUMIF('1. Staff costs'!C:C,B61,'1. Staff costs'!S:S)</f>
        <v>0</v>
      </c>
      <c r="G61" s="20">
        <f>SUMIF(' 2-3-6. Travel&amp;Costs of Stay'!C:C,B61,' 2-3-6. Travel&amp;Costs of Stay'!O:O)</f>
        <v>0</v>
      </c>
      <c r="H61" s="20">
        <f>SUMIF(' 2-3-6. Travel&amp;Costs of Stay'!C:C,B61,' 2-3-6. Travel&amp;Costs of Stay'!P:P)</f>
        <v>0</v>
      </c>
      <c r="I61" s="20">
        <f>SUMIF('4. Equipment Costs'!C:C,B61,'4. Equipment Costs'!H:H)</f>
        <v>0</v>
      </c>
      <c r="J61" s="20">
        <f>SUMIF('5. Subcontracting Costs'!C:C,B61,'5. Subcontracting Costs'!H:H)</f>
        <v>0</v>
      </c>
      <c r="K61" s="20">
        <f>SUMIF(' 2-3-6. Travel&amp;Costs of Stay'!C:C,B61,' 2-3-6. Travel&amp;Costs of Stay'!N:N)</f>
        <v>0</v>
      </c>
      <c r="L61" s="21">
        <f t="shared" si="1"/>
        <v>0</v>
      </c>
    </row>
    <row r="62" spans="2:12">
      <c r="B62" s="48" t="s">
        <v>124</v>
      </c>
      <c r="C62" s="22"/>
      <c r="D62" s="18"/>
      <c r="E62" s="19" t="str">
        <f t="shared" si="0"/>
        <v/>
      </c>
      <c r="F62" s="20">
        <f>SUMIF('1. Staff costs'!C:C,B62,'1. Staff costs'!S:S)</f>
        <v>0</v>
      </c>
      <c r="G62" s="20">
        <f>SUMIF(' 2-3-6. Travel&amp;Costs of Stay'!C:C,B62,' 2-3-6. Travel&amp;Costs of Stay'!O:O)</f>
        <v>0</v>
      </c>
      <c r="H62" s="20">
        <f>SUMIF(' 2-3-6. Travel&amp;Costs of Stay'!C:C,B62,' 2-3-6. Travel&amp;Costs of Stay'!P:P)</f>
        <v>0</v>
      </c>
      <c r="I62" s="20">
        <f>SUMIF('4. Equipment Costs'!C:C,B62,'4. Equipment Costs'!H:H)</f>
        <v>0</v>
      </c>
      <c r="J62" s="20">
        <f>SUMIF('5. Subcontracting Costs'!C:C,B62,'5. Subcontracting Costs'!H:H)</f>
        <v>0</v>
      </c>
      <c r="K62" s="20">
        <f>SUMIF(' 2-3-6. Travel&amp;Costs of Stay'!C:C,B62,' 2-3-6. Travel&amp;Costs of Stay'!N:N)</f>
        <v>0</v>
      </c>
      <c r="L62" s="21">
        <f t="shared" si="1"/>
        <v>0</v>
      </c>
    </row>
    <row r="63" spans="2:12">
      <c r="B63" s="48" t="s">
        <v>125</v>
      </c>
      <c r="C63" s="22"/>
      <c r="D63" s="18"/>
      <c r="E63" s="19" t="str">
        <f t="shared" si="0"/>
        <v/>
      </c>
      <c r="F63" s="20">
        <f>SUMIF('1. Staff costs'!C:C,B63,'1. Staff costs'!S:S)</f>
        <v>0</v>
      </c>
      <c r="G63" s="20">
        <f>SUMIF(' 2-3-6. Travel&amp;Costs of Stay'!C:C,B63,' 2-3-6. Travel&amp;Costs of Stay'!O:O)</f>
        <v>0</v>
      </c>
      <c r="H63" s="20">
        <f>SUMIF(' 2-3-6. Travel&amp;Costs of Stay'!C:C,B63,' 2-3-6. Travel&amp;Costs of Stay'!P:P)</f>
        <v>0</v>
      </c>
      <c r="I63" s="20">
        <f>SUMIF('4. Equipment Costs'!C:C,B63,'4. Equipment Costs'!H:H)</f>
        <v>0</v>
      </c>
      <c r="J63" s="20">
        <f>SUMIF('5. Subcontracting Costs'!C:C,B63,'5. Subcontracting Costs'!H:H)</f>
        <v>0</v>
      </c>
      <c r="K63" s="20">
        <f>SUMIF(' 2-3-6. Travel&amp;Costs of Stay'!C:C,B63,' 2-3-6. Travel&amp;Costs of Stay'!N:N)</f>
        <v>0</v>
      </c>
      <c r="L63" s="21">
        <f t="shared" si="1"/>
        <v>0</v>
      </c>
    </row>
    <row r="64" spans="2:12">
      <c r="B64" s="48" t="s">
        <v>126</v>
      </c>
      <c r="C64" s="22"/>
      <c r="D64" s="18"/>
      <c r="E64" s="19" t="str">
        <f t="shared" si="0"/>
        <v/>
      </c>
      <c r="F64" s="20">
        <f>SUMIF('1. Staff costs'!C:C,B64,'1. Staff costs'!S:S)</f>
        <v>0</v>
      </c>
      <c r="G64" s="20">
        <f>SUMIF(' 2-3-6. Travel&amp;Costs of Stay'!C:C,B64,' 2-3-6. Travel&amp;Costs of Stay'!O:O)</f>
        <v>0</v>
      </c>
      <c r="H64" s="20">
        <f>SUMIF(' 2-3-6. Travel&amp;Costs of Stay'!C:C,B64,' 2-3-6. Travel&amp;Costs of Stay'!P:P)</f>
        <v>0</v>
      </c>
      <c r="I64" s="20">
        <f>SUMIF('4. Equipment Costs'!C:C,B64,'4. Equipment Costs'!H:H)</f>
        <v>0</v>
      </c>
      <c r="J64" s="20">
        <f>SUMIF('5. Subcontracting Costs'!C:C,B64,'5. Subcontracting Costs'!H:H)</f>
        <v>0</v>
      </c>
      <c r="K64" s="20">
        <f>SUMIF(' 2-3-6. Travel&amp;Costs of Stay'!C:C,B64,' 2-3-6. Travel&amp;Costs of Stay'!N:N)</f>
        <v>0</v>
      </c>
      <c r="L64" s="21">
        <f t="shared" si="1"/>
        <v>0</v>
      </c>
    </row>
    <row r="65" spans="2:12">
      <c r="B65" s="48" t="s">
        <v>127</v>
      </c>
      <c r="C65" s="22"/>
      <c r="D65" s="18"/>
      <c r="E65" s="19" t="str">
        <f t="shared" si="0"/>
        <v/>
      </c>
      <c r="F65" s="20">
        <f>SUMIF('1. Staff costs'!C:C,B65,'1. Staff costs'!S:S)</f>
        <v>0</v>
      </c>
      <c r="G65" s="20">
        <f>SUMIF(' 2-3-6. Travel&amp;Costs of Stay'!C:C,B65,' 2-3-6. Travel&amp;Costs of Stay'!O:O)</f>
        <v>0</v>
      </c>
      <c r="H65" s="20">
        <f>SUMIF(' 2-3-6. Travel&amp;Costs of Stay'!C:C,B65,' 2-3-6. Travel&amp;Costs of Stay'!P:P)</f>
        <v>0</v>
      </c>
      <c r="I65" s="20">
        <f>SUMIF('4. Equipment Costs'!C:C,B65,'4. Equipment Costs'!H:H)</f>
        <v>0</v>
      </c>
      <c r="J65" s="20">
        <f>SUMIF('5. Subcontracting Costs'!C:C,B65,'5. Subcontracting Costs'!H:H)</f>
        <v>0</v>
      </c>
      <c r="K65" s="20">
        <f>SUMIF(' 2-3-6. Travel&amp;Costs of Stay'!C:C,B65,' 2-3-6. Travel&amp;Costs of Stay'!N:N)</f>
        <v>0</v>
      </c>
      <c r="L65" s="21">
        <f t="shared" si="1"/>
        <v>0</v>
      </c>
    </row>
    <row r="66" spans="2:12">
      <c r="B66" s="48" t="s">
        <v>128</v>
      </c>
      <c r="C66" s="22"/>
      <c r="D66" s="18"/>
      <c r="E66" s="19" t="str">
        <f t="shared" si="0"/>
        <v/>
      </c>
      <c r="F66" s="20">
        <f>SUMIF('1. Staff costs'!C:C,B66,'1. Staff costs'!S:S)</f>
        <v>0</v>
      </c>
      <c r="G66" s="20">
        <f>SUMIF(' 2-3-6. Travel&amp;Costs of Stay'!C:C,B66,' 2-3-6. Travel&amp;Costs of Stay'!O:O)</f>
        <v>0</v>
      </c>
      <c r="H66" s="20">
        <f>SUMIF(' 2-3-6. Travel&amp;Costs of Stay'!C:C,B66,' 2-3-6. Travel&amp;Costs of Stay'!P:P)</f>
        <v>0</v>
      </c>
      <c r="I66" s="20">
        <f>SUMIF('4. Equipment Costs'!C:C,B66,'4. Equipment Costs'!H:H)</f>
        <v>0</v>
      </c>
      <c r="J66" s="20">
        <f>SUMIF('5. Subcontracting Costs'!C:C,B66,'5. Subcontracting Costs'!H:H)</f>
        <v>0</v>
      </c>
      <c r="K66" s="20">
        <f>SUMIF(' 2-3-6. Travel&amp;Costs of Stay'!C:C,B66,' 2-3-6. Travel&amp;Costs of Stay'!N:N)</f>
        <v>0</v>
      </c>
      <c r="L66" s="21">
        <f t="shared" si="1"/>
        <v>0</v>
      </c>
    </row>
    <row r="67" spans="2:12">
      <c r="B67" s="48" t="s">
        <v>137</v>
      </c>
      <c r="C67" s="22"/>
      <c r="D67" s="18"/>
      <c r="E67" s="19" t="str">
        <f t="shared" si="0"/>
        <v/>
      </c>
      <c r="F67" s="20">
        <f>SUMIF('1. Staff costs'!C:C,B67,'1. Staff costs'!S:S)</f>
        <v>0</v>
      </c>
      <c r="G67" s="20">
        <f>SUMIF(' 2-3-6. Travel&amp;Costs of Stay'!C:C,B67,' 2-3-6. Travel&amp;Costs of Stay'!O:O)</f>
        <v>0</v>
      </c>
      <c r="H67" s="20">
        <f>SUMIF(' 2-3-6. Travel&amp;Costs of Stay'!C:C,B67,' 2-3-6. Travel&amp;Costs of Stay'!P:P)</f>
        <v>0</v>
      </c>
      <c r="I67" s="20">
        <f>SUMIF('4. Equipment Costs'!C:C,B67,'4. Equipment Costs'!H:H)</f>
        <v>0</v>
      </c>
      <c r="J67" s="20">
        <f>SUMIF('5. Subcontracting Costs'!C:C,B67,'5. Subcontracting Costs'!H:H)</f>
        <v>0</v>
      </c>
      <c r="K67" s="20">
        <f>SUMIF(' 2-3-6. Travel&amp;Costs of Stay'!C:C,B67,' 2-3-6. Travel&amp;Costs of Stay'!N:N)</f>
        <v>0</v>
      </c>
      <c r="L67" s="21">
        <f t="shared" si="1"/>
        <v>0</v>
      </c>
    </row>
    <row r="68" spans="2:12">
      <c r="B68" s="48" t="s">
        <v>138</v>
      </c>
      <c r="C68" s="22"/>
      <c r="D68" s="18"/>
      <c r="E68" s="19" t="str">
        <f t="shared" si="0"/>
        <v/>
      </c>
      <c r="F68" s="20">
        <f>SUMIF('1. Staff costs'!C:C,B68,'1. Staff costs'!S:S)</f>
        <v>0</v>
      </c>
      <c r="G68" s="20">
        <f>SUMIF(' 2-3-6. Travel&amp;Costs of Stay'!C:C,B68,' 2-3-6. Travel&amp;Costs of Stay'!O:O)</f>
        <v>0</v>
      </c>
      <c r="H68" s="20">
        <f>SUMIF(' 2-3-6. Travel&amp;Costs of Stay'!C:C,B68,' 2-3-6. Travel&amp;Costs of Stay'!P:P)</f>
        <v>0</v>
      </c>
      <c r="I68" s="20">
        <f>SUMIF('4. Equipment Costs'!C:C,B68,'4. Equipment Costs'!H:H)</f>
        <v>0</v>
      </c>
      <c r="J68" s="20">
        <f>SUMIF('5. Subcontracting Costs'!C:C,B68,'5. Subcontracting Costs'!H:H)</f>
        <v>0</v>
      </c>
      <c r="K68" s="20">
        <f>SUMIF(' 2-3-6. Travel&amp;Costs of Stay'!C:C,B68,' 2-3-6. Travel&amp;Costs of Stay'!N:N)</f>
        <v>0</v>
      </c>
      <c r="L68" s="21">
        <f t="shared" si="1"/>
        <v>0</v>
      </c>
    </row>
    <row r="69" spans="2:12">
      <c r="B69" s="48" t="s">
        <v>139</v>
      </c>
      <c r="C69" s="22"/>
      <c r="D69" s="18"/>
      <c r="E69" s="19" t="str">
        <f t="shared" si="0"/>
        <v/>
      </c>
      <c r="F69" s="20">
        <f>SUMIF('1. Staff costs'!C:C,B69,'1. Staff costs'!S:S)</f>
        <v>0</v>
      </c>
      <c r="G69" s="20">
        <f>SUMIF(' 2-3-6. Travel&amp;Costs of Stay'!C:C,B69,' 2-3-6. Travel&amp;Costs of Stay'!O:O)</f>
        <v>0</v>
      </c>
      <c r="H69" s="20">
        <f>SUMIF(' 2-3-6. Travel&amp;Costs of Stay'!C:C,B69,' 2-3-6. Travel&amp;Costs of Stay'!P:P)</f>
        <v>0</v>
      </c>
      <c r="I69" s="20">
        <f>SUMIF('4. Equipment Costs'!C:C,B69,'4. Equipment Costs'!H:H)</f>
        <v>0</v>
      </c>
      <c r="J69" s="20">
        <f>SUMIF('5. Subcontracting Costs'!C:C,B69,'5. Subcontracting Costs'!H:H)</f>
        <v>0</v>
      </c>
      <c r="K69" s="20">
        <f>SUMIF(' 2-3-6. Travel&amp;Costs of Stay'!C:C,B69,' 2-3-6. Travel&amp;Costs of Stay'!N:N)</f>
        <v>0</v>
      </c>
      <c r="L69" s="21">
        <f t="shared" si="1"/>
        <v>0</v>
      </c>
    </row>
    <row r="70" spans="2:12">
      <c r="B70" s="48" t="s">
        <v>140</v>
      </c>
      <c r="C70" s="22"/>
      <c r="D70" s="18"/>
      <c r="E70" s="19" t="str">
        <f t="shared" si="0"/>
        <v/>
      </c>
      <c r="F70" s="20">
        <f>SUMIF('1. Staff costs'!C:C,B70,'1. Staff costs'!S:S)</f>
        <v>0</v>
      </c>
      <c r="G70" s="20">
        <f>SUMIF(' 2-3-6. Travel&amp;Costs of Stay'!C:C,B70,' 2-3-6. Travel&amp;Costs of Stay'!O:O)</f>
        <v>0</v>
      </c>
      <c r="H70" s="20">
        <f>SUMIF(' 2-3-6. Travel&amp;Costs of Stay'!C:C,B70,' 2-3-6. Travel&amp;Costs of Stay'!P:P)</f>
        <v>0</v>
      </c>
      <c r="I70" s="20">
        <f>SUMIF('4. Equipment Costs'!C:C,B70,'4. Equipment Costs'!H:H)</f>
        <v>0</v>
      </c>
      <c r="J70" s="20">
        <f>SUMIF('5. Subcontracting Costs'!C:C,B70,'5. Subcontracting Costs'!H:H)</f>
        <v>0</v>
      </c>
      <c r="K70" s="20">
        <f>SUMIF(' 2-3-6. Travel&amp;Costs of Stay'!C:C,B70,' 2-3-6. Travel&amp;Costs of Stay'!N:N)</f>
        <v>0</v>
      </c>
      <c r="L70" s="21">
        <f t="shared" si="1"/>
        <v>0</v>
      </c>
    </row>
    <row r="71" spans="2:12">
      <c r="B71" s="48" t="s">
        <v>141</v>
      </c>
      <c r="C71" s="22"/>
      <c r="D71" s="18"/>
      <c r="E71" s="19" t="str">
        <f t="shared" si="0"/>
        <v/>
      </c>
      <c r="F71" s="20">
        <f>SUMIF('1. Staff costs'!C:C,B71,'1. Staff costs'!S:S)</f>
        <v>0</v>
      </c>
      <c r="G71" s="20">
        <f>SUMIF(' 2-3-6. Travel&amp;Costs of Stay'!C:C,B71,' 2-3-6. Travel&amp;Costs of Stay'!O:O)</f>
        <v>0</v>
      </c>
      <c r="H71" s="20">
        <f>SUMIF(' 2-3-6. Travel&amp;Costs of Stay'!C:C,B71,' 2-3-6. Travel&amp;Costs of Stay'!P:P)</f>
        <v>0</v>
      </c>
      <c r="I71" s="20">
        <f>SUMIF('4. Equipment Costs'!C:C,B71,'4. Equipment Costs'!H:H)</f>
        <v>0</v>
      </c>
      <c r="J71" s="20">
        <f>SUMIF('5. Subcontracting Costs'!C:C,B71,'5. Subcontracting Costs'!H:H)</f>
        <v>0</v>
      </c>
      <c r="K71" s="20">
        <f>SUMIF(' 2-3-6. Travel&amp;Costs of Stay'!C:C,B71,' 2-3-6. Travel&amp;Costs of Stay'!N:N)</f>
        <v>0</v>
      </c>
      <c r="L71" s="21">
        <f t="shared" si="1"/>
        <v>0</v>
      </c>
    </row>
    <row r="72" spans="2:12">
      <c r="B72" s="48" t="s">
        <v>142</v>
      </c>
      <c r="C72" s="22"/>
      <c r="D72" s="18"/>
      <c r="E72" s="19" t="str">
        <f t="shared" si="0"/>
        <v/>
      </c>
      <c r="F72" s="20">
        <f>SUMIF('1. Staff costs'!C:C,B72,'1. Staff costs'!S:S)</f>
        <v>0</v>
      </c>
      <c r="G72" s="20">
        <f>SUMIF(' 2-3-6. Travel&amp;Costs of Stay'!C:C,B72,' 2-3-6. Travel&amp;Costs of Stay'!O:O)</f>
        <v>0</v>
      </c>
      <c r="H72" s="20">
        <f>SUMIF(' 2-3-6. Travel&amp;Costs of Stay'!C:C,B72,' 2-3-6. Travel&amp;Costs of Stay'!P:P)</f>
        <v>0</v>
      </c>
      <c r="I72" s="20">
        <f>SUMIF('4. Equipment Costs'!C:C,B72,'4. Equipment Costs'!H:H)</f>
        <v>0</v>
      </c>
      <c r="J72" s="20">
        <f>SUMIF('5. Subcontracting Costs'!C:C,B72,'5. Subcontracting Costs'!H:H)</f>
        <v>0</v>
      </c>
      <c r="K72" s="20">
        <f>SUMIF(' 2-3-6. Travel&amp;Costs of Stay'!C:C,B72,' 2-3-6. Travel&amp;Costs of Stay'!N:N)</f>
        <v>0</v>
      </c>
      <c r="L72" s="21">
        <f t="shared" si="1"/>
        <v>0</v>
      </c>
    </row>
    <row r="73" spans="2:12">
      <c r="B73" s="48" t="s">
        <v>143</v>
      </c>
      <c r="C73" s="22"/>
      <c r="D73" s="18"/>
      <c r="E73" s="19" t="str">
        <f t="shared" si="0"/>
        <v/>
      </c>
      <c r="F73" s="20">
        <f>SUMIF('1. Staff costs'!C:C,B73,'1. Staff costs'!S:S)</f>
        <v>0</v>
      </c>
      <c r="G73" s="20">
        <f>SUMIF(' 2-3-6. Travel&amp;Costs of Stay'!C:C,B73,' 2-3-6. Travel&amp;Costs of Stay'!O:O)</f>
        <v>0</v>
      </c>
      <c r="H73" s="20">
        <f>SUMIF(' 2-3-6. Travel&amp;Costs of Stay'!C:C,B73,' 2-3-6. Travel&amp;Costs of Stay'!P:P)</f>
        <v>0</v>
      </c>
      <c r="I73" s="20">
        <f>SUMIF('4. Equipment Costs'!C:C,B73,'4. Equipment Costs'!H:H)</f>
        <v>0</v>
      </c>
      <c r="J73" s="20">
        <f>SUMIF('5. Subcontracting Costs'!C:C,B73,'5. Subcontracting Costs'!H:H)</f>
        <v>0</v>
      </c>
      <c r="K73" s="20">
        <f>SUMIF(' 2-3-6. Travel&amp;Costs of Stay'!C:C,B73,' 2-3-6. Travel&amp;Costs of Stay'!N:N)</f>
        <v>0</v>
      </c>
      <c r="L73" s="21">
        <f t="shared" si="1"/>
        <v>0</v>
      </c>
    </row>
    <row r="74" spans="2:12">
      <c r="B74" s="48" t="s">
        <v>144</v>
      </c>
      <c r="C74" s="22"/>
      <c r="D74" s="18"/>
      <c r="E74" s="19" t="str">
        <f t="shared" si="0"/>
        <v/>
      </c>
      <c r="F74" s="20">
        <f>SUMIF('1. Staff costs'!C:C,B74,'1. Staff costs'!S:S)</f>
        <v>0</v>
      </c>
      <c r="G74" s="20">
        <f>SUMIF(' 2-3-6. Travel&amp;Costs of Stay'!C:C,B74,' 2-3-6. Travel&amp;Costs of Stay'!O:O)</f>
        <v>0</v>
      </c>
      <c r="H74" s="20">
        <f>SUMIF(' 2-3-6. Travel&amp;Costs of Stay'!C:C,B74,' 2-3-6. Travel&amp;Costs of Stay'!P:P)</f>
        <v>0</v>
      </c>
      <c r="I74" s="20">
        <f>SUMIF('4. Equipment Costs'!C:C,B74,'4. Equipment Costs'!H:H)</f>
        <v>0</v>
      </c>
      <c r="J74" s="20">
        <f>SUMIF('5. Subcontracting Costs'!C:C,B74,'5. Subcontracting Costs'!H:H)</f>
        <v>0</v>
      </c>
      <c r="K74" s="20">
        <f>SUMIF(' 2-3-6. Travel&amp;Costs of Stay'!C:C,B74,' 2-3-6. Travel&amp;Costs of Stay'!N:N)</f>
        <v>0</v>
      </c>
      <c r="L74" s="21">
        <f t="shared" si="1"/>
        <v>0</v>
      </c>
    </row>
    <row r="75" spans="2:12">
      <c r="B75" s="48" t="s">
        <v>145</v>
      </c>
      <c r="C75" s="22"/>
      <c r="D75" s="18"/>
      <c r="E75" s="19" t="str">
        <f t="shared" si="0"/>
        <v/>
      </c>
      <c r="F75" s="20">
        <f>SUMIF('1. Staff costs'!C:C,B75,'1. Staff costs'!S:S)</f>
        <v>0</v>
      </c>
      <c r="G75" s="20">
        <f>SUMIF(' 2-3-6. Travel&amp;Costs of Stay'!C:C,B75,' 2-3-6. Travel&amp;Costs of Stay'!O:O)</f>
        <v>0</v>
      </c>
      <c r="H75" s="20">
        <f>SUMIF(' 2-3-6. Travel&amp;Costs of Stay'!C:C,B75,' 2-3-6. Travel&amp;Costs of Stay'!P:P)</f>
        <v>0</v>
      </c>
      <c r="I75" s="20">
        <f>SUMIF('4. Equipment Costs'!C:C,B75,'4. Equipment Costs'!H:H)</f>
        <v>0</v>
      </c>
      <c r="J75" s="20">
        <f>SUMIF('5. Subcontracting Costs'!C:C,B75,'5. Subcontracting Costs'!H:H)</f>
        <v>0</v>
      </c>
      <c r="K75" s="20">
        <f>SUMIF(' 2-3-6. Travel&amp;Costs of Stay'!C:C,B75,' 2-3-6. Travel&amp;Costs of Stay'!N:N)</f>
        <v>0</v>
      </c>
      <c r="L75" s="21">
        <f t="shared" si="1"/>
        <v>0</v>
      </c>
    </row>
    <row r="76" spans="2:12">
      <c r="B76" s="48" t="s">
        <v>146</v>
      </c>
      <c r="C76" s="22"/>
      <c r="D76" s="18"/>
      <c r="E76" s="19" t="str">
        <f t="shared" si="0"/>
        <v/>
      </c>
      <c r="F76" s="20">
        <f>SUMIF('1. Staff costs'!C:C,B76,'1. Staff costs'!S:S)</f>
        <v>0</v>
      </c>
      <c r="G76" s="20">
        <f>SUMIF(' 2-3-6. Travel&amp;Costs of Stay'!C:C,B76,' 2-3-6. Travel&amp;Costs of Stay'!O:O)</f>
        <v>0</v>
      </c>
      <c r="H76" s="20">
        <f>SUMIF(' 2-3-6. Travel&amp;Costs of Stay'!C:C,B76,' 2-3-6. Travel&amp;Costs of Stay'!P:P)</f>
        <v>0</v>
      </c>
      <c r="I76" s="20">
        <f>SUMIF('4. Equipment Costs'!C:C,B76,'4. Equipment Costs'!H:H)</f>
        <v>0</v>
      </c>
      <c r="J76" s="20">
        <f>SUMIF('5. Subcontracting Costs'!C:C,B76,'5. Subcontracting Costs'!H:H)</f>
        <v>0</v>
      </c>
      <c r="K76" s="20">
        <f>SUMIF(' 2-3-6. Travel&amp;Costs of Stay'!C:C,B76,' 2-3-6. Travel&amp;Costs of Stay'!N:N)</f>
        <v>0</v>
      </c>
      <c r="L76" s="21">
        <f t="shared" si="1"/>
        <v>0</v>
      </c>
    </row>
    <row r="77" spans="2:12">
      <c r="B77" s="48" t="s">
        <v>157</v>
      </c>
      <c r="C77" s="22"/>
      <c r="D77" s="18"/>
      <c r="E77" s="19" t="str">
        <f t="shared" si="0"/>
        <v/>
      </c>
      <c r="F77" s="20">
        <f>SUMIF('1. Staff costs'!C:C,B77,'1. Staff costs'!S:S)</f>
        <v>0</v>
      </c>
      <c r="G77" s="20">
        <f>SUMIF(' 2-3-6. Travel&amp;Costs of Stay'!C:C,B77,' 2-3-6. Travel&amp;Costs of Stay'!O:O)</f>
        <v>0</v>
      </c>
      <c r="H77" s="20">
        <f>SUMIF(' 2-3-6. Travel&amp;Costs of Stay'!C:C,B77,' 2-3-6. Travel&amp;Costs of Stay'!P:P)</f>
        <v>0</v>
      </c>
      <c r="I77" s="20">
        <f>SUMIF('4. Equipment Costs'!C:C,B77,'4. Equipment Costs'!H:H)</f>
        <v>0</v>
      </c>
      <c r="J77" s="20">
        <f>SUMIF('5. Subcontracting Costs'!C:C,B77,'5. Subcontracting Costs'!H:H)</f>
        <v>0</v>
      </c>
      <c r="K77" s="20">
        <f>SUMIF(' 2-3-6. Travel&amp;Costs of Stay'!C:C,B77,' 2-3-6. Travel&amp;Costs of Stay'!N:N)</f>
        <v>0</v>
      </c>
      <c r="L77" s="21">
        <f t="shared" si="1"/>
        <v>0</v>
      </c>
    </row>
    <row r="78" spans="2:12">
      <c r="B78" s="48" t="s">
        <v>158</v>
      </c>
      <c r="C78" s="22"/>
      <c r="D78" s="18"/>
      <c r="E78" s="19" t="str">
        <f t="shared" si="0"/>
        <v/>
      </c>
      <c r="F78" s="20">
        <f>SUMIF('1. Staff costs'!C:C,B78,'1. Staff costs'!S:S)</f>
        <v>0</v>
      </c>
      <c r="G78" s="20">
        <f>SUMIF(' 2-3-6. Travel&amp;Costs of Stay'!C:C,B78,' 2-3-6. Travel&amp;Costs of Stay'!O:O)</f>
        <v>0</v>
      </c>
      <c r="H78" s="20">
        <f>SUMIF(' 2-3-6. Travel&amp;Costs of Stay'!C:C,B78,' 2-3-6. Travel&amp;Costs of Stay'!P:P)</f>
        <v>0</v>
      </c>
      <c r="I78" s="20">
        <f>SUMIF('4. Equipment Costs'!C:C,B78,'4. Equipment Costs'!H:H)</f>
        <v>0</v>
      </c>
      <c r="J78" s="20">
        <f>SUMIF('5. Subcontracting Costs'!C:C,B78,'5. Subcontracting Costs'!H:H)</f>
        <v>0</v>
      </c>
      <c r="K78" s="20">
        <f>SUMIF(' 2-3-6. Travel&amp;Costs of Stay'!C:C,B78,' 2-3-6. Travel&amp;Costs of Stay'!N:N)</f>
        <v>0</v>
      </c>
      <c r="L78" s="21">
        <f t="shared" si="1"/>
        <v>0</v>
      </c>
    </row>
    <row r="79" spans="2:12">
      <c r="B79" s="48" t="s">
        <v>159</v>
      </c>
      <c r="C79" s="22"/>
      <c r="D79" s="18"/>
      <c r="E79" s="19" t="str">
        <f t="shared" si="0"/>
        <v/>
      </c>
      <c r="F79" s="20">
        <f>SUMIF('1. Staff costs'!C:C,B79,'1. Staff costs'!S:S)</f>
        <v>0</v>
      </c>
      <c r="G79" s="20">
        <f>SUMIF(' 2-3-6. Travel&amp;Costs of Stay'!C:C,B79,' 2-3-6. Travel&amp;Costs of Stay'!O:O)</f>
        <v>0</v>
      </c>
      <c r="H79" s="20">
        <f>SUMIF(' 2-3-6. Travel&amp;Costs of Stay'!C:C,B79,' 2-3-6. Travel&amp;Costs of Stay'!P:P)</f>
        <v>0</v>
      </c>
      <c r="I79" s="20">
        <f>SUMIF('4. Equipment Costs'!C:C,B79,'4. Equipment Costs'!H:H)</f>
        <v>0</v>
      </c>
      <c r="J79" s="20">
        <f>SUMIF('5. Subcontracting Costs'!C:C,B79,'5. Subcontracting Costs'!H:H)</f>
        <v>0</v>
      </c>
      <c r="K79" s="20">
        <f>SUMIF(' 2-3-6. Travel&amp;Costs of Stay'!C:C,B79,' 2-3-6. Travel&amp;Costs of Stay'!N:N)</f>
        <v>0</v>
      </c>
      <c r="L79" s="21">
        <f t="shared" si="1"/>
        <v>0</v>
      </c>
    </row>
    <row r="80" spans="2:12">
      <c r="B80" s="48" t="s">
        <v>160</v>
      </c>
      <c r="C80" s="22"/>
      <c r="D80" s="18"/>
      <c r="E80" s="19" t="str">
        <f t="shared" si="0"/>
        <v/>
      </c>
      <c r="F80" s="20">
        <f>SUMIF('1. Staff costs'!C:C,B80,'1. Staff costs'!S:S)</f>
        <v>0</v>
      </c>
      <c r="G80" s="20">
        <f>SUMIF(' 2-3-6. Travel&amp;Costs of Stay'!C:C,B80,' 2-3-6. Travel&amp;Costs of Stay'!O:O)</f>
        <v>0</v>
      </c>
      <c r="H80" s="20">
        <f>SUMIF(' 2-3-6. Travel&amp;Costs of Stay'!C:C,B80,' 2-3-6. Travel&amp;Costs of Stay'!P:P)</f>
        <v>0</v>
      </c>
      <c r="I80" s="20">
        <f>SUMIF('4. Equipment Costs'!C:C,B80,'4. Equipment Costs'!H:H)</f>
        <v>0</v>
      </c>
      <c r="J80" s="20">
        <f>SUMIF('5. Subcontracting Costs'!C:C,B80,'5. Subcontracting Costs'!H:H)</f>
        <v>0</v>
      </c>
      <c r="K80" s="20">
        <f>SUMIF(' 2-3-6. Travel&amp;Costs of Stay'!C:C,B80,' 2-3-6. Travel&amp;Costs of Stay'!N:N)</f>
        <v>0</v>
      </c>
      <c r="L80" s="21">
        <f t="shared" si="1"/>
        <v>0</v>
      </c>
    </row>
    <row r="81" spans="2:12">
      <c r="B81" s="48" t="s">
        <v>161</v>
      </c>
      <c r="C81" s="22"/>
      <c r="D81" s="18"/>
      <c r="E81" s="19" t="str">
        <f t="shared" si="0"/>
        <v/>
      </c>
      <c r="F81" s="20">
        <f>SUMIF('1. Staff costs'!C:C,B81,'1. Staff costs'!S:S)</f>
        <v>0</v>
      </c>
      <c r="G81" s="20">
        <f>SUMIF(' 2-3-6. Travel&amp;Costs of Stay'!C:C,B81,' 2-3-6. Travel&amp;Costs of Stay'!O:O)</f>
        <v>0</v>
      </c>
      <c r="H81" s="20">
        <f>SUMIF(' 2-3-6. Travel&amp;Costs of Stay'!C:C,B81,' 2-3-6. Travel&amp;Costs of Stay'!P:P)</f>
        <v>0</v>
      </c>
      <c r="I81" s="20">
        <f>SUMIF('4. Equipment Costs'!C:C,B81,'4. Equipment Costs'!H:H)</f>
        <v>0</v>
      </c>
      <c r="J81" s="20">
        <f>SUMIF('5. Subcontracting Costs'!C:C,B81,'5. Subcontracting Costs'!H:H)</f>
        <v>0</v>
      </c>
      <c r="K81" s="20">
        <f>SUMIF(' 2-3-6. Travel&amp;Costs of Stay'!C:C,B81,' 2-3-6. Travel&amp;Costs of Stay'!N:N)</f>
        <v>0</v>
      </c>
      <c r="L81" s="21">
        <f t="shared" si="1"/>
        <v>0</v>
      </c>
    </row>
  </sheetData>
  <sheetProtection algorithmName="SHA-512" hashValue="ibQ2PEazLVQp+PQ9B2NsMznSr0AGGLTfTbBe3XR9S4mdKP1hRJdwfCxB4kwy/SyKl+Rp1IO7NhLRO2tswSXUZA==" saltValue="VXy2zk20RIGo15nCVvcTKw==" spinCount="100000" sheet="1" selectLockedCells="1"/>
  <mergeCells count="34">
    <mergeCell ref="I18:L18"/>
    <mergeCell ref="E22:H22"/>
    <mergeCell ref="I17:L17"/>
    <mergeCell ref="E17:H17"/>
    <mergeCell ref="B25:L25"/>
    <mergeCell ref="B18:C18"/>
    <mergeCell ref="B19:C19"/>
    <mergeCell ref="B20:C20"/>
    <mergeCell ref="B21:C21"/>
    <mergeCell ref="B23:C23"/>
    <mergeCell ref="E21:H21"/>
    <mergeCell ref="I21:L21"/>
    <mergeCell ref="E23:H23"/>
    <mergeCell ref="I23:L23"/>
    <mergeCell ref="E18:H18"/>
    <mergeCell ref="E19:H19"/>
    <mergeCell ref="E20:H20"/>
    <mergeCell ref="B22:C22"/>
    <mergeCell ref="I22:L22"/>
    <mergeCell ref="I20:L20"/>
    <mergeCell ref="I19:L19"/>
    <mergeCell ref="B7:L7"/>
    <mergeCell ref="B8:L8"/>
    <mergeCell ref="B9:L9"/>
    <mergeCell ref="B11:C11"/>
    <mergeCell ref="B12:C12"/>
    <mergeCell ref="E11:L11"/>
    <mergeCell ref="B13:C13"/>
    <mergeCell ref="B16:L16"/>
    <mergeCell ref="B17:C17"/>
    <mergeCell ref="E13:L13"/>
    <mergeCell ref="E12:L12"/>
    <mergeCell ref="B14:C14"/>
    <mergeCell ref="D14:L14"/>
  </mergeCells>
  <conditionalFormatting sqref="D17">
    <cfRule type="expression" dxfId="2332" priority="18">
      <formula>D17&gt;ROUND(D23*0.4,2)</formula>
    </cfRule>
  </conditionalFormatting>
  <conditionalFormatting sqref="D20">
    <cfRule type="expression" dxfId="2331" priority="16">
      <formula>D20&gt;ROUND(D23*0.3,2)</formula>
    </cfRule>
  </conditionalFormatting>
  <conditionalFormatting sqref="D21">
    <cfRule type="expression" dxfId="2330" priority="14">
      <formula>D21&gt;ROUND(D23*0.1,2)</formula>
    </cfRule>
  </conditionalFormatting>
  <conditionalFormatting sqref="D23">
    <cfRule type="cellIs" dxfId="2329" priority="12" operator="notBetween">
      <formula>500000</formula>
      <formula>1000000</formula>
    </cfRule>
  </conditionalFormatting>
  <conditionalFormatting sqref="E18 I18">
    <cfRule type="cellIs" dxfId="2328" priority="2" operator="equal">
      <formula>"Exceptional travel costs exceed 80% of total travel costs"</formula>
    </cfRule>
  </conditionalFormatting>
  <conditionalFormatting sqref="I19">
    <cfRule type="cellIs" dxfId="2327" priority="1" operator="equal">
      <formula>"Exceptional travel costs exceed 80% of total travel costs"</formula>
    </cfRule>
  </conditionalFormatting>
  <dataValidations xWindow="516" yWindow="728" count="6">
    <dataValidation type="list" allowBlank="1" showInputMessage="1" showErrorMessage="1" error="Click arrow to select Action Type" prompt="Click arrow to select Action Type" sqref="D11">
      <formula1>"Joint Project, Structural Project"</formula1>
    </dataValidation>
    <dataValidation type="list" allowBlank="1" showInputMessage="1" showErrorMessage="1" error="Click arrow to select Duration" prompt="Click arrow to select Duration" sqref="D12">
      <formula1>"24,36"</formula1>
    </dataValidation>
    <dataValidation type="textLength" allowBlank="1" showInputMessage="1" showErrorMessage="1" error="Max 25 characters" prompt="Max 25 characters" sqref="D13">
      <formula1>0</formula1>
      <formula2>25</formula2>
    </dataValidation>
    <dataValidation type="textLength" allowBlank="1" showInputMessage="1" showErrorMessage="1" error="Max 60 characters" prompt="Max 60 characters" sqref="C27:C81">
      <formula1>0</formula1>
      <formula2>60</formula2>
    </dataValidation>
    <dataValidation type="list" allowBlank="1" showInputMessage="1" showErrorMessage="1" error="Click arrow to select Country " prompt="Click arrow to select Country " sqref="D27:D81">
      <formula1>CountryALL</formula1>
    </dataValidation>
    <dataValidation type="textLength" allowBlank="1" showInputMessage="1" showErrorMessage="1" error="Max 130 characters" prompt="Max 130 characters" sqref="D14:L14">
      <formula1>0</formula1>
      <formula2>130</formula2>
    </dataValidation>
  </dataValidations>
  <hyperlinks>
    <hyperlink ref="B7:L7" r:id="rId1" display="Before completing this table please read carefully the instructions available on the EACEA website"/>
  </hyperlinks>
  <printOptions horizontalCentered="1"/>
  <pageMargins left="0.39370078740157483" right="0.39370078740157483" top="0.74803149606299213" bottom="0.74803149606299213" header="0.31496062992125984" footer="0.31496062992125984"/>
  <pageSetup paperSize="9" scale="36" orientation="portrait"/>
  <headerFooter>
    <oddFooter>&amp;CPage &amp;P of 3</oddFooter>
  </headerFooter>
  <drawing r:id="rId2"/>
  <extLst>
    <ext xmlns:x14="http://schemas.microsoft.com/office/spreadsheetml/2009/9/main" uri="{78C0D931-6437-407d-A8EE-F0AAD7539E65}">
      <x14:conditionalFormattings>
        <x14:conditionalFormatting xmlns:xm="http://schemas.microsoft.com/office/excel/2006/main">
          <x14:cfRule type="containsText" priority="27" operator="containsText" id="{E65218D7-2FC9-4B62-9B72-6C3DD4C05A77}">
            <xm:f>NOT(ISERROR(SEARCH("Country not found",E27)))</xm:f>
            <xm:f>"Country not found"</xm:f>
            <x14:dxf>
              <font>
                <b/>
                <i val="0"/>
                <color theme="1"/>
              </font>
              <fill>
                <patternFill>
                  <bgColor rgb="FFFF0000"/>
                </patternFill>
              </fill>
            </x14:dxf>
          </x14:cfRule>
          <xm:sqref>E27:E81</xm:sqref>
        </x14:conditionalFormatting>
      </x14:conditionalFormatting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theme="6" tint="0.79998168889431442"/>
  </sheetPr>
  <dimension ref="A1:B7"/>
  <sheetViews>
    <sheetView workbookViewId="0"/>
  </sheetViews>
  <sheetFormatPr baseColWidth="10" defaultColWidth="9.1640625" defaultRowHeight="14" x14ac:dyDescent="0"/>
  <cols>
    <col min="1" max="1" width="30.33203125" style="92" customWidth="1"/>
    <col min="2" max="2" width="77.1640625" style="92" bestFit="1" customWidth="1"/>
    <col min="3" max="3" width="10.5" style="92" customWidth="1"/>
    <col min="4" max="16384" width="9.1640625" style="92"/>
  </cols>
  <sheetData>
    <row r="1" spans="1:2" ht="15">
      <c r="A1" s="87" t="s">
        <v>339</v>
      </c>
      <c r="B1" s="88"/>
    </row>
    <row r="2" spans="1:2">
      <c r="A2" s="89" t="s">
        <v>166</v>
      </c>
      <c r="B2" s="93" t="str">
        <f>IF(COUNTIF('1. Staff costs'!T:T,"Error")&lt;=1,"OK","Please check data in Tab '"&amp;A2&amp;"'")</f>
        <v>OK</v>
      </c>
    </row>
    <row r="3" spans="1:2">
      <c r="A3" s="90" t="s">
        <v>338</v>
      </c>
      <c r="B3" s="94" t="str">
        <f>IF(COUNTIF(' 2-3-6. Travel&amp;Costs of Stay'!R:R,"Error")&lt;=1,"OK","Please check data in Tab '"&amp;A3&amp;"'")</f>
        <v>OK</v>
      </c>
    </row>
    <row r="4" spans="1:2">
      <c r="A4" s="90" t="s">
        <v>185</v>
      </c>
      <c r="B4" s="94" t="str">
        <f>IF(COUNTIF('4. Equipment Costs'!I:T,"Error")&lt;=1,"OK","Please check data in Tab '"&amp;A4&amp;"'")</f>
        <v>OK</v>
      </c>
    </row>
    <row r="5" spans="1:2">
      <c r="A5" s="90" t="s">
        <v>186</v>
      </c>
      <c r="B5" s="94" t="str">
        <f>IF(COUNTIF('5. Subcontracting Costs'!I:I,"Error")&lt;=1,"OK","Please check data in Tab '"&amp;A5&amp;"'")</f>
        <v>OK</v>
      </c>
    </row>
    <row r="6" spans="1:2">
      <c r="A6" s="90" t="s">
        <v>337</v>
      </c>
      <c r="B6" s="94" t="str">
        <f>IF(COUNTIF('Co-financing'!J:J,"Error")&lt;=1,"OK","Please check data in Tab '"&amp;A6&amp;"'")</f>
        <v>OK</v>
      </c>
    </row>
    <row r="7" spans="1:2">
      <c r="A7" s="91" t="s">
        <v>336</v>
      </c>
      <c r="B7" s="95" t="str">
        <f>IF(' 2-3-6. Travel&amp;Costs of Stay'!K4="","OK","Please check Exceptional Travel Costs (EUR) in Tab '"&amp;A3&amp;"'")</f>
        <v>OK</v>
      </c>
    </row>
  </sheetData>
  <conditionalFormatting sqref="B2:B7">
    <cfRule type="cellIs" dxfId="2325" priority="5" operator="notEqual">
      <formula>"OK"</formula>
    </cfRule>
    <cfRule type="cellIs" dxfId="2324" priority="6" operator="equal">
      <formula>"OK"</formula>
    </cfRule>
  </conditionalFormatting>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enableFormatConditionsCalculation="0">
    <tabColor theme="3" tint="0.39997558519241921"/>
    <pageSetUpPr fitToPage="1"/>
  </sheetPr>
  <dimension ref="B1:T47"/>
  <sheetViews>
    <sheetView showGridLines="0" zoomScale="70" zoomScaleNormal="70" zoomScaleSheetLayoutView="55" zoomScalePageLayoutView="70" workbookViewId="0">
      <pane ySplit="13" topLeftCell="A14" activePane="bottomLeft" state="frozen"/>
      <selection pane="bottomLeft" activeCell="O41" sqref="O41"/>
    </sheetView>
  </sheetViews>
  <sheetFormatPr baseColWidth="10" defaultColWidth="9.1640625" defaultRowHeight="17" x14ac:dyDescent="0"/>
  <cols>
    <col min="1" max="1" width="1.6640625" style="1" customWidth="1"/>
    <col min="2" max="2" width="42.6640625" style="1" customWidth="1"/>
    <col min="3" max="3" width="10.6640625" style="1" customWidth="1"/>
    <col min="4" max="5" width="50.6640625" style="2" customWidth="1"/>
    <col min="6" max="6" width="20.6640625" style="2" customWidth="1"/>
    <col min="7" max="19" width="20.6640625" style="1" customWidth="1"/>
    <col min="20" max="20" width="11.6640625" style="1" bestFit="1" customWidth="1"/>
    <col min="21" max="21" width="1.6640625" style="1" customWidth="1"/>
    <col min="22" max="16384" width="9.1640625" style="1"/>
  </cols>
  <sheetData>
    <row r="1" spans="2:20" ht="8.25" customHeight="1"/>
    <row r="2" spans="2:20" s="24" customFormat="1" ht="40" customHeight="1">
      <c r="B2" s="144" t="s">
        <v>166</v>
      </c>
      <c r="C2" s="144"/>
      <c r="D2" s="144"/>
      <c r="E2" s="144"/>
      <c r="F2" s="144"/>
      <c r="G2" s="144"/>
      <c r="H2" s="144"/>
      <c r="I2" s="144"/>
      <c r="J2" s="144"/>
      <c r="K2" s="144"/>
      <c r="L2" s="144"/>
      <c r="M2" s="144"/>
      <c r="N2" s="144"/>
      <c r="O2" s="144"/>
      <c r="P2" s="144"/>
      <c r="Q2" s="144"/>
      <c r="R2" s="144"/>
      <c r="S2" s="144"/>
      <c r="T2" s="144"/>
    </row>
    <row r="3" spans="2:20" s="24" customFormat="1" ht="8.25" customHeight="1">
      <c r="B3" s="141"/>
      <c r="C3" s="142"/>
      <c r="D3" s="142"/>
      <c r="E3" s="142"/>
      <c r="F3" s="142"/>
      <c r="G3" s="142"/>
      <c r="H3" s="142"/>
      <c r="I3" s="142"/>
      <c r="J3" s="142"/>
      <c r="K3" s="142"/>
      <c r="L3" s="142"/>
      <c r="M3" s="142"/>
      <c r="N3" s="142"/>
      <c r="O3" s="142"/>
      <c r="P3" s="142"/>
      <c r="Q3" s="142"/>
      <c r="R3" s="142"/>
      <c r="S3" s="142"/>
      <c r="T3" s="143"/>
    </row>
    <row r="4" spans="2:20" s="24" customFormat="1" ht="20.25" customHeight="1">
      <c r="B4" s="138"/>
      <c r="C4" s="140"/>
      <c r="D4" s="44" t="s">
        <v>184</v>
      </c>
      <c r="E4" s="44" t="s">
        <v>182</v>
      </c>
      <c r="F4" s="135"/>
      <c r="G4" s="136"/>
      <c r="H4" s="136"/>
      <c r="I4" s="136"/>
      <c r="J4" s="136"/>
      <c r="K4" s="136"/>
      <c r="L4" s="136"/>
      <c r="M4" s="136"/>
      <c r="N4" s="136"/>
      <c r="O4" s="136"/>
      <c r="P4" s="136"/>
      <c r="Q4" s="136"/>
      <c r="R4" s="136"/>
      <c r="S4" s="136"/>
      <c r="T4" s="137"/>
    </row>
    <row r="5" spans="2:20" s="24" customFormat="1" ht="20.25" customHeight="1">
      <c r="B5" s="149" t="s">
        <v>131</v>
      </c>
      <c r="C5" s="150"/>
      <c r="D5" s="45">
        <f>SUM(H:H)</f>
        <v>22880</v>
      </c>
      <c r="E5" s="28">
        <f>SUMIF(T:T,"&lt;&gt;Error",F:F)</f>
        <v>110</v>
      </c>
      <c r="F5" s="135"/>
      <c r="G5" s="136"/>
      <c r="H5" s="136"/>
      <c r="I5" s="136"/>
      <c r="J5" s="136"/>
      <c r="K5" s="136"/>
      <c r="L5" s="136"/>
      <c r="M5" s="136"/>
      <c r="N5" s="136"/>
      <c r="O5" s="136"/>
      <c r="P5" s="136"/>
      <c r="Q5" s="136"/>
      <c r="R5" s="136"/>
      <c r="S5" s="136"/>
      <c r="T5" s="137"/>
    </row>
    <row r="6" spans="2:20" s="24" customFormat="1" ht="20.25" customHeight="1">
      <c r="B6" s="151" t="s">
        <v>129</v>
      </c>
      <c r="C6" s="152"/>
      <c r="D6" s="45">
        <f>SUM(K:K)</f>
        <v>112632</v>
      </c>
      <c r="E6" s="28">
        <f>SUMIF(T:T,"&lt;&gt;Error",I:I)</f>
        <v>754</v>
      </c>
      <c r="F6" s="135"/>
      <c r="G6" s="136"/>
      <c r="H6" s="136"/>
      <c r="I6" s="136"/>
      <c r="J6" s="136"/>
      <c r="K6" s="136"/>
      <c r="L6" s="136"/>
      <c r="M6" s="136"/>
      <c r="N6" s="136"/>
      <c r="O6" s="136"/>
      <c r="P6" s="136"/>
      <c r="Q6" s="136"/>
      <c r="R6" s="136"/>
      <c r="S6" s="136"/>
      <c r="T6" s="137"/>
    </row>
    <row r="7" spans="2:20" s="24" customFormat="1" ht="20.25" customHeight="1">
      <c r="B7" s="149" t="s">
        <v>314</v>
      </c>
      <c r="C7" s="150"/>
      <c r="D7" s="45">
        <f>SUM(N:N)</f>
        <v>156306</v>
      </c>
      <c r="E7" s="28">
        <f>SUMIF(T:T,"&lt;&gt;Error",L:L)</f>
        <v>1237</v>
      </c>
      <c r="F7" s="135"/>
      <c r="G7" s="136"/>
      <c r="H7" s="136"/>
      <c r="I7" s="136"/>
      <c r="J7" s="136"/>
      <c r="K7" s="136"/>
      <c r="L7" s="136"/>
      <c r="M7" s="136"/>
      <c r="N7" s="136"/>
      <c r="O7" s="136"/>
      <c r="P7" s="136"/>
      <c r="Q7" s="136"/>
      <c r="R7" s="136"/>
      <c r="S7" s="136"/>
      <c r="T7" s="137"/>
    </row>
    <row r="8" spans="2:20" s="24" customFormat="1" ht="20.25" customHeight="1">
      <c r="B8" s="149" t="s">
        <v>313</v>
      </c>
      <c r="C8" s="150"/>
      <c r="D8" s="45">
        <f>SUM(Q:Q)</f>
        <v>61069</v>
      </c>
      <c r="E8" s="28">
        <f>SUMIF(T:T,"&lt;&gt;Error",O:O)</f>
        <v>557</v>
      </c>
      <c r="F8" s="135"/>
      <c r="G8" s="136"/>
      <c r="H8" s="136"/>
      <c r="I8" s="136"/>
      <c r="J8" s="136"/>
      <c r="K8" s="136"/>
      <c r="L8" s="136"/>
      <c r="M8" s="136"/>
      <c r="N8" s="136"/>
      <c r="O8" s="136"/>
      <c r="P8" s="136"/>
      <c r="Q8" s="136"/>
      <c r="R8" s="136"/>
      <c r="S8" s="136"/>
      <c r="T8" s="137"/>
    </row>
    <row r="9" spans="2:20" s="24" customFormat="1" ht="20.25" customHeight="1">
      <c r="B9" s="153"/>
      <c r="C9" s="154"/>
      <c r="D9" s="30">
        <f>SUM(D5:D8)</f>
        <v>352887</v>
      </c>
      <c r="E9" s="29">
        <f>SUM(E5:E8)</f>
        <v>2658</v>
      </c>
      <c r="F9" s="135"/>
      <c r="G9" s="136"/>
      <c r="H9" s="136"/>
      <c r="I9" s="136"/>
      <c r="J9" s="136"/>
      <c r="K9" s="136"/>
      <c r="L9" s="136"/>
      <c r="M9" s="136"/>
      <c r="N9" s="136"/>
      <c r="O9" s="136"/>
      <c r="P9" s="136"/>
      <c r="Q9" s="136"/>
      <c r="R9" s="136"/>
      <c r="S9" s="136"/>
      <c r="T9" s="137"/>
    </row>
    <row r="10" spans="2:20" s="24" customFormat="1" ht="8.25" customHeight="1">
      <c r="B10" s="138"/>
      <c r="C10" s="139"/>
      <c r="D10" s="139"/>
      <c r="E10" s="139"/>
      <c r="F10" s="139"/>
      <c r="G10" s="139"/>
      <c r="H10" s="139"/>
      <c r="I10" s="139"/>
      <c r="J10" s="139"/>
      <c r="K10" s="139"/>
      <c r="L10" s="139"/>
      <c r="M10" s="139"/>
      <c r="N10" s="139"/>
      <c r="O10" s="139"/>
      <c r="P10" s="139"/>
      <c r="Q10" s="139"/>
      <c r="R10" s="139"/>
      <c r="S10" s="139"/>
      <c r="T10" s="140"/>
    </row>
    <row r="11" spans="2:20" s="49" customFormat="1" ht="23.25" customHeight="1">
      <c r="B11" s="133" t="s">
        <v>162</v>
      </c>
      <c r="C11" s="133" t="s">
        <v>147</v>
      </c>
      <c r="D11" s="133" t="s">
        <v>216</v>
      </c>
      <c r="E11" s="133" t="s">
        <v>217</v>
      </c>
      <c r="F11" s="145" t="str">
        <f>'Unit Costs &amp; Funding Rule'!D7</f>
        <v>Manager</v>
      </c>
      <c r="G11" s="145"/>
      <c r="H11" s="145"/>
      <c r="I11" s="146" t="str">
        <f>'Unit Costs &amp; Funding Rule'!E7</f>
        <v>Teacher/Trainer/Researcher</v>
      </c>
      <c r="J11" s="147"/>
      <c r="K11" s="148"/>
      <c r="L11" s="145" t="str">
        <f>'Unit Costs &amp; Funding Rule'!F7</f>
        <v>Technical Staff</v>
      </c>
      <c r="M11" s="145"/>
      <c r="N11" s="145"/>
      <c r="O11" s="145" t="str">
        <f>'Unit Costs &amp; Funding Rule'!G7</f>
        <v>Administrative Staff</v>
      </c>
      <c r="P11" s="145"/>
      <c r="Q11" s="145"/>
      <c r="R11" s="133" t="s">
        <v>198</v>
      </c>
      <c r="S11" s="133" t="s">
        <v>163</v>
      </c>
      <c r="T11" s="133" t="s">
        <v>218</v>
      </c>
    </row>
    <row r="12" spans="2:20" s="49" customFormat="1" ht="42" customHeight="1">
      <c r="B12" s="134"/>
      <c r="C12" s="134"/>
      <c r="D12" s="134"/>
      <c r="E12" s="134"/>
      <c r="F12" s="50" t="s">
        <v>207</v>
      </c>
      <c r="G12" s="31" t="s">
        <v>211</v>
      </c>
      <c r="H12" s="50" t="s">
        <v>164</v>
      </c>
      <c r="I12" s="50" t="s">
        <v>207</v>
      </c>
      <c r="J12" s="31" t="s">
        <v>211</v>
      </c>
      <c r="K12" s="50" t="s">
        <v>164</v>
      </c>
      <c r="L12" s="50" t="s">
        <v>207</v>
      </c>
      <c r="M12" s="31" t="s">
        <v>211</v>
      </c>
      <c r="N12" s="50" t="s">
        <v>164</v>
      </c>
      <c r="O12" s="50" t="s">
        <v>207</v>
      </c>
      <c r="P12" s="31" t="s">
        <v>211</v>
      </c>
      <c r="Q12" s="50" t="s">
        <v>164</v>
      </c>
      <c r="R12" s="134"/>
      <c r="S12" s="134"/>
      <c r="T12" s="134"/>
    </row>
    <row r="13" spans="2:20" s="38" customFormat="1" hidden="1">
      <c r="B13" s="18"/>
      <c r="C13" s="23"/>
      <c r="D13" s="46" t="str">
        <f t="shared" ref="D13:D14" si="0">IFERROR(IF(VLOOKUP(C13,PartnerN°Ref,2,FALSE)=0,"",VLOOKUP(C13,PartnerN°Ref,2,FALSE)),"")</f>
        <v/>
      </c>
      <c r="E13" s="46" t="str">
        <f t="shared" ref="E13:E14" si="1">IFERROR(IF(OR(VLOOKUP(C13,PartnerN°Ref,4,FALSE)="Country not found",VLOOKUP(C13,PartnerN°Ref,3,FALSE)=0),"",VLOOKUP(C13,PartnerN°Ref,3,FALSE)),"")</f>
        <v/>
      </c>
      <c r="F13" s="32">
        <v>0</v>
      </c>
      <c r="G13" s="33">
        <f t="shared" ref="G13:G14" si="2">IF(T13="Error",0,INDEX(Rates,MATCH(E13,CountryALL,0),MATCH($F$11,Category,0)))</f>
        <v>0</v>
      </c>
      <c r="H13" s="34">
        <f t="shared" ref="H13:H14" si="3">IFERROR(IF(T13="Error",0,ROUND(F13*G13,2)),0)</f>
        <v>0</v>
      </c>
      <c r="I13" s="32">
        <v>0</v>
      </c>
      <c r="J13" s="33">
        <f t="shared" ref="J13:J14" si="4">IF(T13="Error",0,INDEX(Rates,MATCH(E13,CountryALL,0),MATCH($I$11,Category,0)))</f>
        <v>0</v>
      </c>
      <c r="K13" s="34">
        <f t="shared" ref="K13:K14" si="5">IFERROR(IF(T13="Error",0,ROUND(I13*J13,2)),0)</f>
        <v>0</v>
      </c>
      <c r="L13" s="32">
        <v>0</v>
      </c>
      <c r="M13" s="33">
        <f t="shared" ref="M13:M14" si="6">IF(T13="Error",0,INDEX(Rates,MATCH(E13,CountryALL,0),MATCH($L$11,Category,0)))</f>
        <v>0</v>
      </c>
      <c r="N13" s="34">
        <f t="shared" ref="N13:N14" si="7">IFERROR(IF(T13="Error",0,ROUND(L13*M13,2)),0)</f>
        <v>0</v>
      </c>
      <c r="O13" s="32">
        <v>0</v>
      </c>
      <c r="P13" s="33">
        <f t="shared" ref="P13:P14" si="8">IF(T13="Error",0,INDEX(Rates,MATCH(E13,CountryALL,0),MATCH($O$11,Category,0)))</f>
        <v>0</v>
      </c>
      <c r="Q13" s="34">
        <f t="shared" ref="Q13:Q14" si="9">IFERROR(IF(T13="Error",0,ROUND(O13*P13,2)),0)</f>
        <v>0</v>
      </c>
      <c r="R13" s="35">
        <f t="shared" ref="R13:R14" si="10">IF(T13="Error",0,F13+I13+L13+O13)</f>
        <v>0</v>
      </c>
      <c r="S13" s="36">
        <f t="shared" ref="S13:S14" si="11">IF(T13="Error",0,H13+K13+N13+Q13)</f>
        <v>0</v>
      </c>
      <c r="T13" s="37" t="str">
        <f t="shared" ref="T13:T14" si="12">IF(OR(COUNTIF(WorkPackage,B13)=0,COUNTIF(PartnerN°,C13)=0,D13="",COUNTIF(CountryALL,E13)=0,ISNUMBER(F13)=FALSE,ISNUMBER(I13)=FALSE,ISNUMBER(L13)=FALSE,ISNUMBER(O13)=FALSE,IF(ISNUMBER(F13)=TRUE,F13=INT(F13*10)/10=FALSE),IF(ISNUMBER(I13)=TRUE,I13=INT(I13*10)/10=FALSE),IF(ISNUMBER(L13)=TRUE,L13=INT(L13*10)/10=FALSE),IF(ISNUMBER(O13)=TRUE,O13=INT(O13*10)/10=FALSE)),"Error","")</f>
        <v>Error</v>
      </c>
    </row>
    <row r="14" spans="2:20" s="38" customFormat="1">
      <c r="B14" s="18" t="s">
        <v>174</v>
      </c>
      <c r="C14" s="23" t="s">
        <v>8</v>
      </c>
      <c r="D14" s="46" t="str">
        <f t="shared" si="0"/>
        <v>Association of Schools of Public Health in Europe</v>
      </c>
      <c r="E14" s="46" t="str">
        <f t="shared" si="1"/>
        <v>Belgium</v>
      </c>
      <c r="F14" s="32">
        <v>11</v>
      </c>
      <c r="G14" s="33">
        <f t="shared" si="2"/>
        <v>280</v>
      </c>
      <c r="H14" s="34">
        <f t="shared" si="3"/>
        <v>3080</v>
      </c>
      <c r="I14" s="32">
        <v>0</v>
      </c>
      <c r="J14" s="33">
        <f t="shared" si="4"/>
        <v>214</v>
      </c>
      <c r="K14" s="34">
        <f t="shared" si="5"/>
        <v>0</v>
      </c>
      <c r="L14" s="32">
        <v>156</v>
      </c>
      <c r="M14" s="33">
        <f t="shared" si="6"/>
        <v>162</v>
      </c>
      <c r="N14" s="34">
        <f t="shared" si="7"/>
        <v>25272</v>
      </c>
      <c r="O14" s="32">
        <v>78</v>
      </c>
      <c r="P14" s="33">
        <f t="shared" si="8"/>
        <v>131</v>
      </c>
      <c r="Q14" s="34">
        <f t="shared" si="9"/>
        <v>10218</v>
      </c>
      <c r="R14" s="35">
        <f t="shared" si="10"/>
        <v>245</v>
      </c>
      <c r="S14" s="36">
        <f t="shared" si="11"/>
        <v>38570</v>
      </c>
      <c r="T14" s="37" t="str">
        <f t="shared" si="12"/>
        <v/>
      </c>
    </row>
    <row r="15" spans="2:20" s="38" customFormat="1">
      <c r="B15" s="18" t="s">
        <v>174</v>
      </c>
      <c r="C15" s="23" t="s">
        <v>9</v>
      </c>
      <c r="D15" s="46" t="str">
        <f t="shared" ref="D15:D47" si="13">IFERROR(IF(VLOOKUP(C15,PartnerN°Ref,2,FALSE)=0,"",VLOOKUP(C15,PartnerN°Ref,2,FALSE)),"")</f>
        <v>Ashkelon Academic College</v>
      </c>
      <c r="E15" s="46" t="str">
        <f t="shared" ref="E15:E47" si="14">IFERROR(IF(OR(VLOOKUP(C15,PartnerN°Ref,4,FALSE)="Country not found",VLOOKUP(C15,PartnerN°Ref,3,FALSE)=0),"",VLOOKUP(C15,PartnerN°Ref,3,FALSE)),"")</f>
        <v>Israel</v>
      </c>
      <c r="F15" s="32">
        <v>11</v>
      </c>
      <c r="G15" s="33">
        <f t="shared" ref="G15:G47" si="15">IF(T15="Error",0,INDEX(Rates,MATCH(E15,CountryALL,0),MATCH($F$11,Category,0)))</f>
        <v>166</v>
      </c>
      <c r="H15" s="34">
        <f t="shared" ref="H15:H47" si="16">IFERROR(IF(T15="Error",0,ROUND(F15*G15,2)),0)</f>
        <v>1826</v>
      </c>
      <c r="I15" s="32">
        <v>0</v>
      </c>
      <c r="J15" s="33">
        <f t="shared" ref="J15:J47" si="17">IF(T15="Error",0,INDEX(Rates,MATCH(E15,CountryALL,0),MATCH($I$11,Category,0)))</f>
        <v>132</v>
      </c>
      <c r="K15" s="34">
        <f t="shared" ref="K15:K47" si="18">IFERROR(IF(T15="Error",0,ROUND(I15*J15,2)),0)</f>
        <v>0</v>
      </c>
      <c r="L15" s="32">
        <v>78</v>
      </c>
      <c r="M15" s="33">
        <f t="shared" ref="M15:M47" si="19">IF(T15="Error",0,INDEX(Rates,MATCH(E15,CountryALL,0),MATCH($L$11,Category,0)))</f>
        <v>102</v>
      </c>
      <c r="N15" s="34">
        <f t="shared" ref="N15:N47" si="20">IFERROR(IF(T15="Error",0,ROUND(L15*M15,2)),0)</f>
        <v>7956</v>
      </c>
      <c r="O15" s="32">
        <v>39</v>
      </c>
      <c r="P15" s="33">
        <f t="shared" ref="P15:P47" si="21">IF(T15="Error",0,INDEX(Rates,MATCH(E15,CountryALL,0),MATCH($O$11,Category,0)))</f>
        <v>92</v>
      </c>
      <c r="Q15" s="34">
        <f t="shared" ref="Q15:Q47" si="22">IFERROR(IF(T15="Error",0,ROUND(O15*P15,2)),0)</f>
        <v>3588</v>
      </c>
      <c r="R15" s="35">
        <f t="shared" ref="R15:R47" si="23">IF(T15="Error",0,F15+I15+L15+O15)</f>
        <v>128</v>
      </c>
      <c r="S15" s="36">
        <f t="shared" ref="S15:S47" si="24">IF(T15="Error",0,H15+K15+N15+Q15)</f>
        <v>13370</v>
      </c>
      <c r="T15" s="37" t="str">
        <f t="shared" ref="T15:T47" si="25">IF(OR(COUNTIF(WorkPackage,B15)=0,COUNTIF(PartnerN°,C15)=0,D15="",COUNTIF(CountryALL,E15)=0,ISNUMBER(F15)=FALSE,ISNUMBER(I15)=FALSE,ISNUMBER(L15)=FALSE,ISNUMBER(O15)=FALSE,IF(ISNUMBER(F15)=TRUE,F15=INT(F15*10)/10=FALSE),IF(ISNUMBER(I15)=TRUE,I15=INT(I15*10)/10=FALSE),IF(ISNUMBER(L15)=TRUE,L15=INT(L15*10)/10=FALSE),IF(ISNUMBER(O15)=TRUE,O15=INT(O15*10)/10=FALSE)),"Error","")</f>
        <v/>
      </c>
    </row>
    <row r="16" spans="2:20" s="38" customFormat="1">
      <c r="B16" s="18" t="s">
        <v>174</v>
      </c>
      <c r="C16" s="23" t="s">
        <v>10</v>
      </c>
      <c r="D16" s="46" t="str">
        <f t="shared" si="13"/>
        <v>Hebrew University of Jerusalem</v>
      </c>
      <c r="E16" s="46" t="str">
        <f t="shared" si="14"/>
        <v>Israel</v>
      </c>
      <c r="F16" s="32">
        <v>11</v>
      </c>
      <c r="G16" s="33">
        <f t="shared" si="15"/>
        <v>166</v>
      </c>
      <c r="H16" s="34">
        <f t="shared" si="16"/>
        <v>1826</v>
      </c>
      <c r="I16" s="32">
        <v>0</v>
      </c>
      <c r="J16" s="33">
        <f t="shared" si="17"/>
        <v>132</v>
      </c>
      <c r="K16" s="34">
        <f t="shared" si="18"/>
        <v>0</v>
      </c>
      <c r="L16" s="32">
        <v>78</v>
      </c>
      <c r="M16" s="33">
        <f t="shared" si="19"/>
        <v>102</v>
      </c>
      <c r="N16" s="34">
        <f t="shared" si="20"/>
        <v>7956</v>
      </c>
      <c r="O16" s="32">
        <v>39</v>
      </c>
      <c r="P16" s="33">
        <f t="shared" si="21"/>
        <v>92</v>
      </c>
      <c r="Q16" s="34">
        <f t="shared" si="22"/>
        <v>3588</v>
      </c>
      <c r="R16" s="35">
        <f t="shared" si="23"/>
        <v>128</v>
      </c>
      <c r="S16" s="36">
        <f t="shared" si="24"/>
        <v>13370</v>
      </c>
      <c r="T16" s="37" t="str">
        <f t="shared" si="25"/>
        <v/>
      </c>
    </row>
    <row r="17" spans="2:20" s="38" customFormat="1">
      <c r="B17" s="18" t="s">
        <v>174</v>
      </c>
      <c r="C17" s="23" t="s">
        <v>11</v>
      </c>
      <c r="D17" s="46" t="str">
        <f t="shared" si="13"/>
        <v>University College Cork</v>
      </c>
      <c r="E17" s="46" t="str">
        <f t="shared" si="14"/>
        <v>Ireland</v>
      </c>
      <c r="F17" s="32">
        <v>11</v>
      </c>
      <c r="G17" s="33">
        <f t="shared" si="15"/>
        <v>294</v>
      </c>
      <c r="H17" s="34">
        <f t="shared" si="16"/>
        <v>3234</v>
      </c>
      <c r="I17" s="32">
        <v>0</v>
      </c>
      <c r="J17" s="33">
        <f t="shared" si="17"/>
        <v>241</v>
      </c>
      <c r="K17" s="34">
        <f t="shared" si="18"/>
        <v>0</v>
      </c>
      <c r="L17" s="32">
        <v>78</v>
      </c>
      <c r="M17" s="33">
        <f t="shared" si="19"/>
        <v>190</v>
      </c>
      <c r="N17" s="34">
        <f t="shared" si="20"/>
        <v>14820</v>
      </c>
      <c r="O17" s="32">
        <v>39</v>
      </c>
      <c r="P17" s="33">
        <f t="shared" si="21"/>
        <v>157</v>
      </c>
      <c r="Q17" s="34">
        <f t="shared" si="22"/>
        <v>6123</v>
      </c>
      <c r="R17" s="35">
        <f t="shared" si="23"/>
        <v>128</v>
      </c>
      <c r="S17" s="36">
        <f t="shared" si="24"/>
        <v>24177</v>
      </c>
      <c r="T17" s="37" t="str">
        <f t="shared" si="25"/>
        <v/>
      </c>
    </row>
    <row r="18" spans="2:20" s="38" customFormat="1">
      <c r="B18" s="18" t="s">
        <v>174</v>
      </c>
      <c r="C18" s="23" t="s">
        <v>12</v>
      </c>
      <c r="D18" s="46" t="str">
        <f t="shared" si="13"/>
        <v>University of Haifa</v>
      </c>
      <c r="E18" s="46" t="str">
        <f t="shared" si="14"/>
        <v>Israel</v>
      </c>
      <c r="F18" s="32">
        <v>11</v>
      </c>
      <c r="G18" s="33">
        <f t="shared" si="15"/>
        <v>166</v>
      </c>
      <c r="H18" s="34">
        <f t="shared" si="16"/>
        <v>1826</v>
      </c>
      <c r="I18" s="32">
        <v>0</v>
      </c>
      <c r="J18" s="33">
        <f t="shared" si="17"/>
        <v>132</v>
      </c>
      <c r="K18" s="34">
        <f t="shared" si="18"/>
        <v>0</v>
      </c>
      <c r="L18" s="32">
        <v>78</v>
      </c>
      <c r="M18" s="33">
        <f t="shared" si="19"/>
        <v>102</v>
      </c>
      <c r="N18" s="34">
        <f t="shared" si="20"/>
        <v>7956</v>
      </c>
      <c r="O18" s="32">
        <v>39</v>
      </c>
      <c r="P18" s="33">
        <f t="shared" si="21"/>
        <v>92</v>
      </c>
      <c r="Q18" s="34">
        <f t="shared" si="22"/>
        <v>3588</v>
      </c>
      <c r="R18" s="35">
        <f t="shared" si="23"/>
        <v>128</v>
      </c>
      <c r="S18" s="36">
        <f t="shared" si="24"/>
        <v>13370</v>
      </c>
      <c r="T18" s="37" t="str">
        <f t="shared" si="25"/>
        <v/>
      </c>
    </row>
    <row r="19" spans="2:20" s="38" customFormat="1">
      <c r="B19" s="18" t="s">
        <v>174</v>
      </c>
      <c r="C19" s="23" t="s">
        <v>13</v>
      </c>
      <c r="D19" s="46" t="str">
        <f t="shared" si="13"/>
        <v>Jagiellonian University</v>
      </c>
      <c r="E19" s="46" t="str">
        <f t="shared" si="14"/>
        <v>Poland</v>
      </c>
      <c r="F19" s="32">
        <v>11</v>
      </c>
      <c r="G19" s="33">
        <f t="shared" si="15"/>
        <v>88</v>
      </c>
      <c r="H19" s="34">
        <f t="shared" si="16"/>
        <v>968</v>
      </c>
      <c r="I19" s="32">
        <v>0</v>
      </c>
      <c r="J19" s="33">
        <f t="shared" si="17"/>
        <v>74</v>
      </c>
      <c r="K19" s="34">
        <f t="shared" si="18"/>
        <v>0</v>
      </c>
      <c r="L19" s="32">
        <v>78</v>
      </c>
      <c r="M19" s="33">
        <f t="shared" si="19"/>
        <v>55</v>
      </c>
      <c r="N19" s="34">
        <f t="shared" si="20"/>
        <v>4290</v>
      </c>
      <c r="O19" s="32">
        <v>39</v>
      </c>
      <c r="P19" s="33">
        <f t="shared" si="21"/>
        <v>39</v>
      </c>
      <c r="Q19" s="34">
        <f t="shared" si="22"/>
        <v>1521</v>
      </c>
      <c r="R19" s="35">
        <f t="shared" si="23"/>
        <v>128</v>
      </c>
      <c r="S19" s="36">
        <f t="shared" si="24"/>
        <v>6779</v>
      </c>
      <c r="T19" s="37" t="str">
        <f t="shared" si="25"/>
        <v/>
      </c>
    </row>
    <row r="20" spans="2:20" s="38" customFormat="1">
      <c r="B20" s="18" t="s">
        <v>174</v>
      </c>
      <c r="C20" s="23" t="s">
        <v>14</v>
      </c>
      <c r="D20" s="46" t="str">
        <f t="shared" si="13"/>
        <v>Israeli Association of Public Health Physicians</v>
      </c>
      <c r="E20" s="46" t="str">
        <f t="shared" si="14"/>
        <v>Israel</v>
      </c>
      <c r="F20" s="32">
        <v>11</v>
      </c>
      <c r="G20" s="33">
        <f t="shared" si="15"/>
        <v>166</v>
      </c>
      <c r="H20" s="34">
        <f t="shared" si="16"/>
        <v>1826</v>
      </c>
      <c r="I20" s="32">
        <v>0</v>
      </c>
      <c r="J20" s="33">
        <f t="shared" si="17"/>
        <v>132</v>
      </c>
      <c r="K20" s="34">
        <f t="shared" si="18"/>
        <v>0</v>
      </c>
      <c r="L20" s="32">
        <v>78</v>
      </c>
      <c r="M20" s="33">
        <f t="shared" si="19"/>
        <v>102</v>
      </c>
      <c r="N20" s="34">
        <f t="shared" si="20"/>
        <v>7956</v>
      </c>
      <c r="O20" s="32">
        <v>39</v>
      </c>
      <c r="P20" s="33">
        <f t="shared" si="21"/>
        <v>92</v>
      </c>
      <c r="Q20" s="34">
        <f t="shared" si="22"/>
        <v>3588</v>
      </c>
      <c r="R20" s="35">
        <f t="shared" si="23"/>
        <v>128</v>
      </c>
      <c r="S20" s="36">
        <f t="shared" si="24"/>
        <v>13370</v>
      </c>
      <c r="T20" s="37" t="str">
        <f t="shared" si="25"/>
        <v/>
      </c>
    </row>
    <row r="21" spans="2:20" s="38" customFormat="1">
      <c r="B21" s="18" t="s">
        <v>174</v>
      </c>
      <c r="C21" s="23" t="s">
        <v>15</v>
      </c>
      <c r="D21" s="46" t="str">
        <f t="shared" si="13"/>
        <v>Swedish Red Cross University College</v>
      </c>
      <c r="E21" s="46" t="str">
        <f t="shared" si="14"/>
        <v>Sweden</v>
      </c>
      <c r="F21" s="32">
        <v>11</v>
      </c>
      <c r="G21" s="33">
        <f t="shared" si="15"/>
        <v>294</v>
      </c>
      <c r="H21" s="34">
        <f t="shared" si="16"/>
        <v>3234</v>
      </c>
      <c r="I21" s="32">
        <v>0</v>
      </c>
      <c r="J21" s="33">
        <f t="shared" si="17"/>
        <v>241</v>
      </c>
      <c r="K21" s="34">
        <f t="shared" si="18"/>
        <v>0</v>
      </c>
      <c r="L21" s="32">
        <v>78</v>
      </c>
      <c r="M21" s="33">
        <f t="shared" si="19"/>
        <v>190</v>
      </c>
      <c r="N21" s="34">
        <f t="shared" si="20"/>
        <v>14820</v>
      </c>
      <c r="O21" s="32">
        <v>39</v>
      </c>
      <c r="P21" s="33">
        <f t="shared" si="21"/>
        <v>157</v>
      </c>
      <c r="Q21" s="34">
        <f t="shared" si="22"/>
        <v>6123</v>
      </c>
      <c r="R21" s="35">
        <f t="shared" si="23"/>
        <v>128</v>
      </c>
      <c r="S21" s="36">
        <f t="shared" si="24"/>
        <v>24177</v>
      </c>
      <c r="T21" s="37" t="str">
        <f t="shared" si="25"/>
        <v/>
      </c>
    </row>
    <row r="22" spans="2:20" s="38" customFormat="1">
      <c r="B22" s="18" t="s">
        <v>174</v>
      </c>
      <c r="C22" s="23" t="s">
        <v>16</v>
      </c>
      <c r="D22" s="46" t="str">
        <f t="shared" si="13"/>
        <v>Ben-Gurion University of the Negev</v>
      </c>
      <c r="E22" s="46" t="str">
        <f t="shared" si="14"/>
        <v>Israel</v>
      </c>
      <c r="F22" s="32">
        <v>11</v>
      </c>
      <c r="G22" s="33">
        <f t="shared" si="15"/>
        <v>166</v>
      </c>
      <c r="H22" s="34">
        <f t="shared" si="16"/>
        <v>1826</v>
      </c>
      <c r="I22" s="32">
        <v>0</v>
      </c>
      <c r="J22" s="33">
        <f t="shared" si="17"/>
        <v>132</v>
      </c>
      <c r="K22" s="34">
        <f t="shared" si="18"/>
        <v>0</v>
      </c>
      <c r="L22" s="32">
        <v>78</v>
      </c>
      <c r="M22" s="33">
        <f t="shared" si="19"/>
        <v>102</v>
      </c>
      <c r="N22" s="34">
        <f t="shared" si="20"/>
        <v>7956</v>
      </c>
      <c r="O22" s="32">
        <v>39</v>
      </c>
      <c r="P22" s="33">
        <f t="shared" si="21"/>
        <v>92</v>
      </c>
      <c r="Q22" s="34">
        <f t="shared" si="22"/>
        <v>3588</v>
      </c>
      <c r="R22" s="35">
        <f t="shared" si="23"/>
        <v>128</v>
      </c>
      <c r="S22" s="36">
        <f t="shared" si="24"/>
        <v>13370</v>
      </c>
      <c r="T22" s="37" t="str">
        <f t="shared" si="25"/>
        <v/>
      </c>
    </row>
    <row r="23" spans="2:20" s="38" customFormat="1">
      <c r="B23" s="18" t="s">
        <v>174</v>
      </c>
      <c r="C23" s="23" t="s">
        <v>17</v>
      </c>
      <c r="D23" s="46" t="str">
        <f t="shared" si="13"/>
        <v>Maastricht University</v>
      </c>
      <c r="E23" s="46" t="str">
        <f t="shared" si="14"/>
        <v>Netherlands</v>
      </c>
      <c r="F23" s="32">
        <v>11</v>
      </c>
      <c r="G23" s="33">
        <f t="shared" si="15"/>
        <v>294</v>
      </c>
      <c r="H23" s="34">
        <f t="shared" si="16"/>
        <v>3234</v>
      </c>
      <c r="I23" s="32">
        <v>0</v>
      </c>
      <c r="J23" s="33">
        <f t="shared" si="17"/>
        <v>241</v>
      </c>
      <c r="K23" s="34">
        <f t="shared" si="18"/>
        <v>0</v>
      </c>
      <c r="L23" s="32">
        <v>78</v>
      </c>
      <c r="M23" s="33">
        <f t="shared" si="19"/>
        <v>190</v>
      </c>
      <c r="N23" s="34">
        <f t="shared" si="20"/>
        <v>14820</v>
      </c>
      <c r="O23" s="32">
        <v>39</v>
      </c>
      <c r="P23" s="33">
        <f t="shared" si="21"/>
        <v>157</v>
      </c>
      <c r="Q23" s="34">
        <f t="shared" si="22"/>
        <v>6123</v>
      </c>
      <c r="R23" s="35">
        <f t="shared" si="23"/>
        <v>128</v>
      </c>
      <c r="S23" s="36">
        <f t="shared" si="24"/>
        <v>24177</v>
      </c>
      <c r="T23" s="37" t="str">
        <f t="shared" si="25"/>
        <v/>
      </c>
    </row>
    <row r="24" spans="2:20" s="38" customFormat="1">
      <c r="B24" s="18" t="s">
        <v>173</v>
      </c>
      <c r="C24" s="23" t="s">
        <v>8</v>
      </c>
      <c r="D24" s="46" t="str">
        <f t="shared" si="13"/>
        <v>Association of Schools of Public Health in Europe</v>
      </c>
      <c r="E24" s="46" t="str">
        <f t="shared" si="14"/>
        <v>Belgium</v>
      </c>
      <c r="F24" s="32">
        <v>0</v>
      </c>
      <c r="G24" s="33">
        <f t="shared" si="15"/>
        <v>280</v>
      </c>
      <c r="H24" s="34">
        <f t="shared" si="16"/>
        <v>0</v>
      </c>
      <c r="I24" s="32">
        <v>26</v>
      </c>
      <c r="J24" s="33">
        <f t="shared" si="17"/>
        <v>214</v>
      </c>
      <c r="K24" s="34">
        <f t="shared" si="18"/>
        <v>5564</v>
      </c>
      <c r="L24" s="32">
        <v>0</v>
      </c>
      <c r="M24" s="33">
        <f t="shared" si="19"/>
        <v>162</v>
      </c>
      <c r="N24" s="34">
        <f t="shared" si="20"/>
        <v>0</v>
      </c>
      <c r="O24" s="32">
        <v>0</v>
      </c>
      <c r="P24" s="33">
        <f t="shared" si="21"/>
        <v>131</v>
      </c>
      <c r="Q24" s="34">
        <f t="shared" si="22"/>
        <v>0</v>
      </c>
      <c r="R24" s="35">
        <f t="shared" si="23"/>
        <v>26</v>
      </c>
      <c r="S24" s="36">
        <f t="shared" si="24"/>
        <v>5564</v>
      </c>
      <c r="T24" s="37" t="str">
        <f t="shared" si="25"/>
        <v/>
      </c>
    </row>
    <row r="25" spans="2:20" s="38" customFormat="1">
      <c r="B25" s="18" t="s">
        <v>173</v>
      </c>
      <c r="C25" s="23" t="s">
        <v>9</v>
      </c>
      <c r="D25" s="46" t="str">
        <f t="shared" si="13"/>
        <v>Ashkelon Academic College</v>
      </c>
      <c r="E25" s="46" t="str">
        <f t="shared" si="14"/>
        <v>Israel</v>
      </c>
      <c r="F25" s="32">
        <v>0</v>
      </c>
      <c r="G25" s="33">
        <f t="shared" si="15"/>
        <v>166</v>
      </c>
      <c r="H25" s="34">
        <f t="shared" si="16"/>
        <v>0</v>
      </c>
      <c r="I25" s="32">
        <v>78</v>
      </c>
      <c r="J25" s="33">
        <f t="shared" si="17"/>
        <v>132</v>
      </c>
      <c r="K25" s="34">
        <f t="shared" si="18"/>
        <v>10296</v>
      </c>
      <c r="L25" s="32">
        <v>26</v>
      </c>
      <c r="M25" s="33">
        <f t="shared" si="19"/>
        <v>102</v>
      </c>
      <c r="N25" s="34">
        <f t="shared" si="20"/>
        <v>2652</v>
      </c>
      <c r="O25" s="32">
        <v>0</v>
      </c>
      <c r="P25" s="33">
        <f t="shared" si="21"/>
        <v>92</v>
      </c>
      <c r="Q25" s="34">
        <f t="shared" si="22"/>
        <v>0</v>
      </c>
      <c r="R25" s="35">
        <f t="shared" si="23"/>
        <v>104</v>
      </c>
      <c r="S25" s="36">
        <f t="shared" si="24"/>
        <v>12948</v>
      </c>
      <c r="T25" s="37" t="str">
        <f t="shared" si="25"/>
        <v/>
      </c>
    </row>
    <row r="26" spans="2:20" s="38" customFormat="1">
      <c r="B26" s="18" t="s">
        <v>173</v>
      </c>
      <c r="C26" s="23" t="s">
        <v>10</v>
      </c>
      <c r="D26" s="46" t="str">
        <f t="shared" si="13"/>
        <v>Hebrew University of Jerusalem</v>
      </c>
      <c r="E26" s="46" t="str">
        <f t="shared" si="14"/>
        <v>Israel</v>
      </c>
      <c r="F26" s="32">
        <v>0</v>
      </c>
      <c r="G26" s="33">
        <f t="shared" si="15"/>
        <v>166</v>
      </c>
      <c r="H26" s="34">
        <f t="shared" si="16"/>
        <v>0</v>
      </c>
      <c r="I26" s="32">
        <v>78</v>
      </c>
      <c r="J26" s="33">
        <f t="shared" si="17"/>
        <v>132</v>
      </c>
      <c r="K26" s="34">
        <f t="shared" si="18"/>
        <v>10296</v>
      </c>
      <c r="L26" s="32">
        <v>26</v>
      </c>
      <c r="M26" s="33">
        <f t="shared" si="19"/>
        <v>102</v>
      </c>
      <c r="N26" s="34">
        <f t="shared" si="20"/>
        <v>2652</v>
      </c>
      <c r="O26" s="32">
        <v>0</v>
      </c>
      <c r="P26" s="33">
        <f t="shared" si="21"/>
        <v>92</v>
      </c>
      <c r="Q26" s="34">
        <f t="shared" si="22"/>
        <v>0</v>
      </c>
      <c r="R26" s="35">
        <f t="shared" si="23"/>
        <v>104</v>
      </c>
      <c r="S26" s="36">
        <f t="shared" si="24"/>
        <v>12948</v>
      </c>
      <c r="T26" s="37" t="str">
        <f t="shared" si="25"/>
        <v/>
      </c>
    </row>
    <row r="27" spans="2:20" s="38" customFormat="1">
      <c r="B27" s="18" t="s">
        <v>173</v>
      </c>
      <c r="C27" s="23" t="s">
        <v>11</v>
      </c>
      <c r="D27" s="46" t="str">
        <f t="shared" si="13"/>
        <v>University College Cork</v>
      </c>
      <c r="E27" s="46" t="str">
        <f t="shared" si="14"/>
        <v>Ireland</v>
      </c>
      <c r="F27" s="32">
        <v>0</v>
      </c>
      <c r="G27" s="33">
        <f t="shared" si="15"/>
        <v>294</v>
      </c>
      <c r="H27" s="34">
        <f t="shared" si="16"/>
        <v>0</v>
      </c>
      <c r="I27" s="32">
        <v>26</v>
      </c>
      <c r="J27" s="33">
        <f t="shared" si="17"/>
        <v>241</v>
      </c>
      <c r="K27" s="34">
        <f t="shared" si="18"/>
        <v>6266</v>
      </c>
      <c r="L27" s="32">
        <v>0</v>
      </c>
      <c r="M27" s="33">
        <f t="shared" si="19"/>
        <v>190</v>
      </c>
      <c r="N27" s="34">
        <f t="shared" si="20"/>
        <v>0</v>
      </c>
      <c r="O27" s="32">
        <v>0</v>
      </c>
      <c r="P27" s="33">
        <f t="shared" si="21"/>
        <v>157</v>
      </c>
      <c r="Q27" s="34">
        <f t="shared" si="22"/>
        <v>0</v>
      </c>
      <c r="R27" s="35">
        <f t="shared" si="23"/>
        <v>26</v>
      </c>
      <c r="S27" s="36">
        <f t="shared" si="24"/>
        <v>6266</v>
      </c>
      <c r="T27" s="37" t="str">
        <f t="shared" si="25"/>
        <v/>
      </c>
    </row>
    <row r="28" spans="2:20" s="38" customFormat="1">
      <c r="B28" s="18" t="s">
        <v>172</v>
      </c>
      <c r="C28" s="23" t="s">
        <v>12</v>
      </c>
      <c r="D28" s="46" t="str">
        <f t="shared" si="13"/>
        <v>University of Haifa</v>
      </c>
      <c r="E28" s="46" t="str">
        <f t="shared" si="14"/>
        <v>Israel</v>
      </c>
      <c r="F28" s="32">
        <v>0</v>
      </c>
      <c r="G28" s="33">
        <f t="shared" si="15"/>
        <v>166</v>
      </c>
      <c r="H28" s="34">
        <f t="shared" si="16"/>
        <v>0</v>
      </c>
      <c r="I28" s="32">
        <v>104</v>
      </c>
      <c r="J28" s="33">
        <f t="shared" si="17"/>
        <v>132</v>
      </c>
      <c r="K28" s="34">
        <f t="shared" si="18"/>
        <v>13728</v>
      </c>
      <c r="L28" s="32">
        <v>26</v>
      </c>
      <c r="M28" s="33">
        <f t="shared" si="19"/>
        <v>102</v>
      </c>
      <c r="N28" s="34">
        <f t="shared" si="20"/>
        <v>2652</v>
      </c>
      <c r="O28" s="32">
        <v>0</v>
      </c>
      <c r="P28" s="33">
        <f t="shared" si="21"/>
        <v>92</v>
      </c>
      <c r="Q28" s="34">
        <f t="shared" si="22"/>
        <v>0</v>
      </c>
      <c r="R28" s="35">
        <f t="shared" si="23"/>
        <v>130</v>
      </c>
      <c r="S28" s="36">
        <f t="shared" si="24"/>
        <v>16380</v>
      </c>
      <c r="T28" s="37" t="str">
        <f t="shared" si="25"/>
        <v/>
      </c>
    </row>
    <row r="29" spans="2:20" s="38" customFormat="1">
      <c r="B29" s="18" t="s">
        <v>172</v>
      </c>
      <c r="C29" s="23" t="s">
        <v>13</v>
      </c>
      <c r="D29" s="46" t="str">
        <f t="shared" si="13"/>
        <v>Jagiellonian University</v>
      </c>
      <c r="E29" s="46" t="str">
        <f t="shared" si="14"/>
        <v>Poland</v>
      </c>
      <c r="F29" s="32">
        <v>0</v>
      </c>
      <c r="G29" s="33">
        <f t="shared" si="15"/>
        <v>88</v>
      </c>
      <c r="H29" s="34">
        <f t="shared" si="16"/>
        <v>0</v>
      </c>
      <c r="I29" s="32">
        <v>104</v>
      </c>
      <c r="J29" s="33">
        <f t="shared" si="17"/>
        <v>74</v>
      </c>
      <c r="K29" s="34">
        <f t="shared" si="18"/>
        <v>7696</v>
      </c>
      <c r="L29" s="32">
        <v>52</v>
      </c>
      <c r="M29" s="33">
        <f t="shared" si="19"/>
        <v>55</v>
      </c>
      <c r="N29" s="34">
        <f t="shared" si="20"/>
        <v>2860</v>
      </c>
      <c r="O29" s="32">
        <v>0</v>
      </c>
      <c r="P29" s="33">
        <f t="shared" si="21"/>
        <v>39</v>
      </c>
      <c r="Q29" s="34">
        <f t="shared" si="22"/>
        <v>0</v>
      </c>
      <c r="R29" s="35">
        <f t="shared" si="23"/>
        <v>156</v>
      </c>
      <c r="S29" s="36">
        <f t="shared" si="24"/>
        <v>10556</v>
      </c>
      <c r="T29" s="37" t="str">
        <f t="shared" si="25"/>
        <v/>
      </c>
    </row>
    <row r="30" spans="2:20" s="38" customFormat="1">
      <c r="B30" s="18" t="s">
        <v>172</v>
      </c>
      <c r="C30" s="23" t="s">
        <v>11</v>
      </c>
      <c r="D30" s="46" t="str">
        <f t="shared" si="13"/>
        <v>University College Cork</v>
      </c>
      <c r="E30" s="46" t="str">
        <f t="shared" si="14"/>
        <v>Ireland</v>
      </c>
      <c r="F30" s="32">
        <v>0</v>
      </c>
      <c r="G30" s="33">
        <f t="shared" si="15"/>
        <v>294</v>
      </c>
      <c r="H30" s="34">
        <f t="shared" si="16"/>
        <v>0</v>
      </c>
      <c r="I30" s="32">
        <v>26</v>
      </c>
      <c r="J30" s="33">
        <f t="shared" si="17"/>
        <v>241</v>
      </c>
      <c r="K30" s="34">
        <f t="shared" si="18"/>
        <v>6266</v>
      </c>
      <c r="L30" s="32">
        <v>0</v>
      </c>
      <c r="M30" s="33">
        <f t="shared" si="19"/>
        <v>190</v>
      </c>
      <c r="N30" s="34">
        <f t="shared" si="20"/>
        <v>0</v>
      </c>
      <c r="O30" s="32">
        <v>0</v>
      </c>
      <c r="P30" s="33">
        <f t="shared" si="21"/>
        <v>157</v>
      </c>
      <c r="Q30" s="34">
        <f t="shared" si="22"/>
        <v>0</v>
      </c>
      <c r="R30" s="35">
        <f t="shared" si="23"/>
        <v>26</v>
      </c>
      <c r="S30" s="36">
        <f t="shared" si="24"/>
        <v>6266</v>
      </c>
      <c r="T30" s="37" t="str">
        <f t="shared" si="25"/>
        <v/>
      </c>
    </row>
    <row r="31" spans="2:20" s="38" customFormat="1">
      <c r="B31" s="18" t="s">
        <v>172</v>
      </c>
      <c r="C31" s="23" t="s">
        <v>16</v>
      </c>
      <c r="D31" s="46" t="str">
        <f t="shared" si="13"/>
        <v>Ben-Gurion University of the Negev</v>
      </c>
      <c r="E31" s="46" t="str">
        <f t="shared" si="14"/>
        <v>Israel</v>
      </c>
      <c r="F31" s="32">
        <v>0</v>
      </c>
      <c r="G31" s="33">
        <f t="shared" si="15"/>
        <v>166</v>
      </c>
      <c r="H31" s="34">
        <f t="shared" si="16"/>
        <v>0</v>
      </c>
      <c r="I31" s="32">
        <v>104</v>
      </c>
      <c r="J31" s="33">
        <f t="shared" si="17"/>
        <v>132</v>
      </c>
      <c r="K31" s="34">
        <f t="shared" si="18"/>
        <v>13728</v>
      </c>
      <c r="L31" s="32">
        <v>26</v>
      </c>
      <c r="M31" s="33">
        <f t="shared" si="19"/>
        <v>102</v>
      </c>
      <c r="N31" s="34">
        <f t="shared" si="20"/>
        <v>2652</v>
      </c>
      <c r="O31" s="32">
        <v>26</v>
      </c>
      <c r="P31" s="33">
        <f t="shared" si="21"/>
        <v>92</v>
      </c>
      <c r="Q31" s="34">
        <f t="shared" si="22"/>
        <v>2392</v>
      </c>
      <c r="R31" s="35">
        <f t="shared" si="23"/>
        <v>156</v>
      </c>
      <c r="S31" s="36">
        <f t="shared" si="24"/>
        <v>18772</v>
      </c>
      <c r="T31" s="37" t="str">
        <f t="shared" si="25"/>
        <v/>
      </c>
    </row>
    <row r="32" spans="2:20" s="38" customFormat="1">
      <c r="B32" s="18" t="s">
        <v>172</v>
      </c>
      <c r="C32" s="23" t="s">
        <v>17</v>
      </c>
      <c r="D32" s="46" t="str">
        <f t="shared" si="13"/>
        <v>Maastricht University</v>
      </c>
      <c r="E32" s="46" t="str">
        <f t="shared" si="14"/>
        <v>Netherlands</v>
      </c>
      <c r="F32" s="32">
        <v>0</v>
      </c>
      <c r="G32" s="33">
        <f t="shared" si="15"/>
        <v>294</v>
      </c>
      <c r="H32" s="34">
        <f t="shared" si="16"/>
        <v>0</v>
      </c>
      <c r="I32" s="32">
        <v>52</v>
      </c>
      <c r="J32" s="33">
        <f t="shared" si="17"/>
        <v>241</v>
      </c>
      <c r="K32" s="34">
        <f t="shared" si="18"/>
        <v>12532</v>
      </c>
      <c r="L32" s="32">
        <v>26</v>
      </c>
      <c r="M32" s="33">
        <f t="shared" si="19"/>
        <v>190</v>
      </c>
      <c r="N32" s="34">
        <f t="shared" si="20"/>
        <v>4940</v>
      </c>
      <c r="O32" s="32">
        <v>0</v>
      </c>
      <c r="P32" s="33">
        <f t="shared" si="21"/>
        <v>157</v>
      </c>
      <c r="Q32" s="34">
        <f t="shared" si="22"/>
        <v>0</v>
      </c>
      <c r="R32" s="35">
        <f t="shared" si="23"/>
        <v>78</v>
      </c>
      <c r="S32" s="36">
        <f t="shared" si="24"/>
        <v>17472</v>
      </c>
      <c r="T32" s="37" t="str">
        <f t="shared" si="25"/>
        <v/>
      </c>
    </row>
    <row r="33" spans="2:20" s="38" customFormat="1">
      <c r="B33" s="18" t="s">
        <v>172</v>
      </c>
      <c r="C33" s="23" t="s">
        <v>14</v>
      </c>
      <c r="D33" s="46" t="str">
        <f t="shared" si="13"/>
        <v>Israeli Association of Public Health Physicians</v>
      </c>
      <c r="E33" s="46" t="str">
        <f t="shared" si="14"/>
        <v>Israel</v>
      </c>
      <c r="F33" s="32">
        <v>0</v>
      </c>
      <c r="G33" s="33">
        <f t="shared" si="15"/>
        <v>166</v>
      </c>
      <c r="H33" s="34">
        <f t="shared" si="16"/>
        <v>0</v>
      </c>
      <c r="I33" s="32">
        <v>78</v>
      </c>
      <c r="J33" s="33">
        <f t="shared" si="17"/>
        <v>132</v>
      </c>
      <c r="K33" s="34">
        <f t="shared" si="18"/>
        <v>10296</v>
      </c>
      <c r="L33" s="32">
        <v>26</v>
      </c>
      <c r="M33" s="33">
        <f t="shared" si="19"/>
        <v>102</v>
      </c>
      <c r="N33" s="34">
        <f t="shared" si="20"/>
        <v>2652</v>
      </c>
      <c r="O33" s="32">
        <v>0</v>
      </c>
      <c r="P33" s="33">
        <f t="shared" si="21"/>
        <v>92</v>
      </c>
      <c r="Q33" s="34">
        <f t="shared" si="22"/>
        <v>0</v>
      </c>
      <c r="R33" s="35">
        <f t="shared" si="23"/>
        <v>104</v>
      </c>
      <c r="S33" s="36">
        <f t="shared" si="24"/>
        <v>12948</v>
      </c>
      <c r="T33" s="37" t="str">
        <f t="shared" si="25"/>
        <v/>
      </c>
    </row>
    <row r="34" spans="2:20" s="38" customFormat="1">
      <c r="B34" s="18" t="s">
        <v>172</v>
      </c>
      <c r="C34" s="23" t="s">
        <v>15</v>
      </c>
      <c r="D34" s="46" t="str">
        <f t="shared" si="13"/>
        <v>Swedish Red Cross University College</v>
      </c>
      <c r="E34" s="46" t="str">
        <f t="shared" si="14"/>
        <v>Sweden</v>
      </c>
      <c r="F34" s="32">
        <v>0</v>
      </c>
      <c r="G34" s="33">
        <f t="shared" si="15"/>
        <v>294</v>
      </c>
      <c r="H34" s="34">
        <f t="shared" si="16"/>
        <v>0</v>
      </c>
      <c r="I34" s="32">
        <v>52</v>
      </c>
      <c r="J34" s="33">
        <f t="shared" si="17"/>
        <v>241</v>
      </c>
      <c r="K34" s="34">
        <f t="shared" si="18"/>
        <v>12532</v>
      </c>
      <c r="L34" s="32">
        <v>0</v>
      </c>
      <c r="M34" s="33">
        <f t="shared" si="19"/>
        <v>190</v>
      </c>
      <c r="N34" s="34">
        <f t="shared" si="20"/>
        <v>0</v>
      </c>
      <c r="O34" s="32">
        <v>0</v>
      </c>
      <c r="P34" s="33">
        <f t="shared" si="21"/>
        <v>157</v>
      </c>
      <c r="Q34" s="34">
        <f t="shared" si="22"/>
        <v>0</v>
      </c>
      <c r="R34" s="35">
        <f t="shared" si="23"/>
        <v>52</v>
      </c>
      <c r="S34" s="36">
        <f t="shared" si="24"/>
        <v>12532</v>
      </c>
      <c r="T34" s="37" t="str">
        <f t="shared" si="25"/>
        <v/>
      </c>
    </row>
    <row r="35" spans="2:20" s="38" customFormat="1">
      <c r="B35" s="18" t="s">
        <v>172</v>
      </c>
      <c r="C35" s="23" t="s">
        <v>10</v>
      </c>
      <c r="D35" s="46" t="str">
        <f t="shared" si="13"/>
        <v>Hebrew University of Jerusalem</v>
      </c>
      <c r="E35" s="46" t="str">
        <f t="shared" si="14"/>
        <v>Israel</v>
      </c>
      <c r="F35" s="32">
        <v>0</v>
      </c>
      <c r="G35" s="33">
        <f t="shared" si="15"/>
        <v>166</v>
      </c>
      <c r="H35" s="34">
        <f t="shared" si="16"/>
        <v>0</v>
      </c>
      <c r="I35" s="32">
        <v>26</v>
      </c>
      <c r="J35" s="33">
        <f t="shared" si="17"/>
        <v>132</v>
      </c>
      <c r="K35" s="34">
        <f t="shared" si="18"/>
        <v>3432</v>
      </c>
      <c r="L35" s="32">
        <v>0</v>
      </c>
      <c r="M35" s="33">
        <f t="shared" si="19"/>
        <v>102</v>
      </c>
      <c r="N35" s="34">
        <f t="shared" si="20"/>
        <v>0</v>
      </c>
      <c r="O35" s="32">
        <v>0</v>
      </c>
      <c r="P35" s="33">
        <f t="shared" si="21"/>
        <v>92</v>
      </c>
      <c r="Q35" s="34">
        <f t="shared" si="22"/>
        <v>0</v>
      </c>
      <c r="R35" s="35">
        <f t="shared" si="23"/>
        <v>26</v>
      </c>
      <c r="S35" s="36">
        <f t="shared" si="24"/>
        <v>3432</v>
      </c>
      <c r="T35" s="37" t="str">
        <f t="shared" si="25"/>
        <v/>
      </c>
    </row>
    <row r="36" spans="2:20" s="38" customFormat="1">
      <c r="B36" s="18" t="s">
        <v>319</v>
      </c>
      <c r="C36" s="23" t="s">
        <v>8</v>
      </c>
      <c r="D36" s="46" t="str">
        <f t="shared" si="13"/>
        <v>Association of Schools of Public Health in Europe</v>
      </c>
      <c r="E36" s="46" t="str">
        <f t="shared" si="14"/>
        <v>Belgium</v>
      </c>
      <c r="F36" s="32">
        <v>0</v>
      </c>
      <c r="G36" s="33">
        <f t="shared" si="15"/>
        <v>280</v>
      </c>
      <c r="H36" s="34">
        <f t="shared" si="16"/>
        <v>0</v>
      </c>
      <c r="I36" s="32">
        <v>0</v>
      </c>
      <c r="J36" s="33">
        <f t="shared" si="17"/>
        <v>214</v>
      </c>
      <c r="K36" s="34">
        <f t="shared" si="18"/>
        <v>0</v>
      </c>
      <c r="L36" s="32">
        <v>39</v>
      </c>
      <c r="M36" s="33">
        <f t="shared" si="19"/>
        <v>162</v>
      </c>
      <c r="N36" s="34">
        <f t="shared" si="20"/>
        <v>6318</v>
      </c>
      <c r="O36" s="32">
        <v>18</v>
      </c>
      <c r="P36" s="33">
        <f t="shared" si="21"/>
        <v>131</v>
      </c>
      <c r="Q36" s="34">
        <f t="shared" si="22"/>
        <v>2358</v>
      </c>
      <c r="R36" s="35">
        <f t="shared" si="23"/>
        <v>57</v>
      </c>
      <c r="S36" s="36">
        <f t="shared" si="24"/>
        <v>8676</v>
      </c>
      <c r="T36" s="37" t="str">
        <f t="shared" si="25"/>
        <v/>
      </c>
    </row>
    <row r="37" spans="2:20" s="38" customFormat="1">
      <c r="B37" s="18" t="s">
        <v>319</v>
      </c>
      <c r="C37" s="23" t="s">
        <v>14</v>
      </c>
      <c r="D37" s="46" t="str">
        <f t="shared" si="13"/>
        <v>Israeli Association of Public Health Physicians</v>
      </c>
      <c r="E37" s="46" t="str">
        <f t="shared" si="14"/>
        <v>Israel</v>
      </c>
      <c r="F37" s="32">
        <v>0</v>
      </c>
      <c r="G37" s="33">
        <f t="shared" si="15"/>
        <v>166</v>
      </c>
      <c r="H37" s="34">
        <f t="shared" si="16"/>
        <v>0</v>
      </c>
      <c r="I37" s="32">
        <v>0</v>
      </c>
      <c r="J37" s="33">
        <f t="shared" si="17"/>
        <v>132</v>
      </c>
      <c r="K37" s="34">
        <f t="shared" si="18"/>
        <v>0</v>
      </c>
      <c r="L37" s="32">
        <v>39</v>
      </c>
      <c r="M37" s="33">
        <f t="shared" si="19"/>
        <v>102</v>
      </c>
      <c r="N37" s="34">
        <f t="shared" si="20"/>
        <v>3978</v>
      </c>
      <c r="O37" s="32">
        <v>18</v>
      </c>
      <c r="P37" s="33">
        <f t="shared" si="21"/>
        <v>92</v>
      </c>
      <c r="Q37" s="34">
        <f t="shared" si="22"/>
        <v>1656</v>
      </c>
      <c r="R37" s="35">
        <f t="shared" si="23"/>
        <v>57</v>
      </c>
      <c r="S37" s="36">
        <f t="shared" si="24"/>
        <v>5634</v>
      </c>
      <c r="T37" s="37" t="str">
        <f t="shared" si="25"/>
        <v/>
      </c>
    </row>
    <row r="38" spans="2:20" s="38" customFormat="1">
      <c r="B38" s="18" t="s">
        <v>318</v>
      </c>
      <c r="C38" s="23" t="s">
        <v>9</v>
      </c>
      <c r="D38" s="46" t="str">
        <f t="shared" si="13"/>
        <v>Ashkelon Academic College</v>
      </c>
      <c r="E38" s="46" t="str">
        <f t="shared" si="14"/>
        <v>Israel</v>
      </c>
      <c r="F38" s="32">
        <v>0</v>
      </c>
      <c r="G38" s="33">
        <f t="shared" si="15"/>
        <v>166</v>
      </c>
      <c r="H38" s="34">
        <f t="shared" si="16"/>
        <v>0</v>
      </c>
      <c r="I38" s="32">
        <v>0</v>
      </c>
      <c r="J38" s="33">
        <f t="shared" si="17"/>
        <v>132</v>
      </c>
      <c r="K38" s="34">
        <f t="shared" si="18"/>
        <v>0</v>
      </c>
      <c r="L38" s="32">
        <v>39</v>
      </c>
      <c r="M38" s="33">
        <f t="shared" si="19"/>
        <v>102</v>
      </c>
      <c r="N38" s="34">
        <f t="shared" si="20"/>
        <v>3978</v>
      </c>
      <c r="O38" s="32">
        <v>39</v>
      </c>
      <c r="P38" s="33">
        <f t="shared" si="21"/>
        <v>92</v>
      </c>
      <c r="Q38" s="34">
        <f t="shared" si="22"/>
        <v>3588</v>
      </c>
      <c r="R38" s="35">
        <f t="shared" si="23"/>
        <v>78</v>
      </c>
      <c r="S38" s="36">
        <f t="shared" si="24"/>
        <v>7566</v>
      </c>
      <c r="T38" s="37" t="str">
        <f t="shared" si="25"/>
        <v/>
      </c>
    </row>
    <row r="39" spans="2:20" s="38" customFormat="1">
      <c r="B39" s="18" t="s">
        <v>318</v>
      </c>
      <c r="C39" s="23" t="s">
        <v>8</v>
      </c>
      <c r="D39" s="46" t="str">
        <f t="shared" si="13"/>
        <v>Association of Schools of Public Health in Europe</v>
      </c>
      <c r="E39" s="46" t="str">
        <f t="shared" si="14"/>
        <v>Belgium</v>
      </c>
      <c r="F39" s="32">
        <v>0</v>
      </c>
      <c r="G39" s="33">
        <f t="shared" si="15"/>
        <v>280</v>
      </c>
      <c r="H39" s="34">
        <f t="shared" si="16"/>
        <v>0</v>
      </c>
      <c r="I39" s="32">
        <v>0</v>
      </c>
      <c r="J39" s="33">
        <f t="shared" si="17"/>
        <v>214</v>
      </c>
      <c r="K39" s="34">
        <f t="shared" si="18"/>
        <v>0</v>
      </c>
      <c r="L39" s="32">
        <v>6</v>
      </c>
      <c r="M39" s="33">
        <f t="shared" si="19"/>
        <v>162</v>
      </c>
      <c r="N39" s="34">
        <f t="shared" si="20"/>
        <v>972</v>
      </c>
      <c r="O39" s="32">
        <v>3</v>
      </c>
      <c r="P39" s="33">
        <f t="shared" si="21"/>
        <v>131</v>
      </c>
      <c r="Q39" s="34">
        <f t="shared" si="22"/>
        <v>393</v>
      </c>
      <c r="R39" s="35">
        <f t="shared" si="23"/>
        <v>9</v>
      </c>
      <c r="S39" s="36">
        <f t="shared" si="24"/>
        <v>1365</v>
      </c>
      <c r="T39" s="37" t="str">
        <f t="shared" si="25"/>
        <v/>
      </c>
    </row>
    <row r="40" spans="2:20" s="38" customFormat="1">
      <c r="B40" s="18" t="s">
        <v>318</v>
      </c>
      <c r="C40" s="23" t="s">
        <v>10</v>
      </c>
      <c r="D40" s="46" t="str">
        <f t="shared" si="13"/>
        <v>Hebrew University of Jerusalem</v>
      </c>
      <c r="E40" s="46" t="str">
        <f t="shared" si="14"/>
        <v>Israel</v>
      </c>
      <c r="F40" s="32">
        <v>0</v>
      </c>
      <c r="G40" s="33">
        <f t="shared" si="15"/>
        <v>166</v>
      </c>
      <c r="H40" s="34">
        <f t="shared" si="16"/>
        <v>0</v>
      </c>
      <c r="I40" s="32">
        <v>0</v>
      </c>
      <c r="J40" s="33">
        <f t="shared" si="17"/>
        <v>132</v>
      </c>
      <c r="K40" s="34">
        <f t="shared" si="18"/>
        <v>0</v>
      </c>
      <c r="L40" s="32">
        <v>6</v>
      </c>
      <c r="M40" s="33">
        <f t="shared" si="19"/>
        <v>102</v>
      </c>
      <c r="N40" s="34">
        <f t="shared" si="20"/>
        <v>612</v>
      </c>
      <c r="O40" s="32">
        <v>3</v>
      </c>
      <c r="P40" s="33">
        <f t="shared" si="21"/>
        <v>92</v>
      </c>
      <c r="Q40" s="34">
        <f t="shared" si="22"/>
        <v>276</v>
      </c>
      <c r="R40" s="35">
        <f t="shared" si="23"/>
        <v>9</v>
      </c>
      <c r="S40" s="36">
        <f t="shared" si="24"/>
        <v>888</v>
      </c>
      <c r="T40" s="37" t="str">
        <f t="shared" si="25"/>
        <v/>
      </c>
    </row>
    <row r="41" spans="2:20" s="38" customFormat="1">
      <c r="B41" s="18" t="s">
        <v>318</v>
      </c>
      <c r="C41" s="23" t="s">
        <v>11</v>
      </c>
      <c r="D41" s="46" t="str">
        <f t="shared" si="13"/>
        <v>University College Cork</v>
      </c>
      <c r="E41" s="46" t="str">
        <f t="shared" si="14"/>
        <v>Ireland</v>
      </c>
      <c r="F41" s="32">
        <v>0</v>
      </c>
      <c r="G41" s="33">
        <f t="shared" si="15"/>
        <v>294</v>
      </c>
      <c r="H41" s="34">
        <f t="shared" si="16"/>
        <v>0</v>
      </c>
      <c r="I41" s="32">
        <v>0</v>
      </c>
      <c r="J41" s="33">
        <f t="shared" si="17"/>
        <v>241</v>
      </c>
      <c r="K41" s="34">
        <f t="shared" si="18"/>
        <v>0</v>
      </c>
      <c r="L41" s="32">
        <v>6</v>
      </c>
      <c r="M41" s="33">
        <f t="shared" si="19"/>
        <v>190</v>
      </c>
      <c r="N41" s="34">
        <f t="shared" si="20"/>
        <v>1140</v>
      </c>
      <c r="O41" s="32">
        <v>3</v>
      </c>
      <c r="P41" s="33">
        <f t="shared" si="21"/>
        <v>157</v>
      </c>
      <c r="Q41" s="34">
        <f t="shared" si="22"/>
        <v>471</v>
      </c>
      <c r="R41" s="35">
        <f t="shared" si="23"/>
        <v>9</v>
      </c>
      <c r="S41" s="36">
        <f t="shared" si="24"/>
        <v>1611</v>
      </c>
      <c r="T41" s="37" t="str">
        <f t="shared" si="25"/>
        <v/>
      </c>
    </row>
    <row r="42" spans="2:20" s="38" customFormat="1">
      <c r="B42" s="18" t="s">
        <v>318</v>
      </c>
      <c r="C42" s="23" t="s">
        <v>12</v>
      </c>
      <c r="D42" s="46" t="str">
        <f t="shared" si="13"/>
        <v>University of Haifa</v>
      </c>
      <c r="E42" s="46" t="str">
        <f t="shared" si="14"/>
        <v>Israel</v>
      </c>
      <c r="F42" s="32">
        <v>0</v>
      </c>
      <c r="G42" s="33">
        <f t="shared" si="15"/>
        <v>166</v>
      </c>
      <c r="H42" s="34">
        <f t="shared" si="16"/>
        <v>0</v>
      </c>
      <c r="I42" s="32">
        <v>0</v>
      </c>
      <c r="J42" s="33">
        <f t="shared" si="17"/>
        <v>132</v>
      </c>
      <c r="K42" s="34">
        <f t="shared" si="18"/>
        <v>0</v>
      </c>
      <c r="L42" s="32">
        <v>6</v>
      </c>
      <c r="M42" s="33">
        <f t="shared" si="19"/>
        <v>102</v>
      </c>
      <c r="N42" s="34">
        <f t="shared" si="20"/>
        <v>612</v>
      </c>
      <c r="O42" s="32">
        <v>3</v>
      </c>
      <c r="P42" s="33">
        <f t="shared" si="21"/>
        <v>92</v>
      </c>
      <c r="Q42" s="34">
        <f t="shared" si="22"/>
        <v>276</v>
      </c>
      <c r="R42" s="35">
        <f t="shared" si="23"/>
        <v>9</v>
      </c>
      <c r="S42" s="36">
        <f t="shared" si="24"/>
        <v>888</v>
      </c>
      <c r="T42" s="37" t="str">
        <f t="shared" si="25"/>
        <v/>
      </c>
    </row>
    <row r="43" spans="2:20" s="38" customFormat="1">
      <c r="B43" s="18" t="s">
        <v>318</v>
      </c>
      <c r="C43" s="23" t="s">
        <v>13</v>
      </c>
      <c r="D43" s="46" t="str">
        <f t="shared" si="13"/>
        <v>Jagiellonian University</v>
      </c>
      <c r="E43" s="46" t="str">
        <f t="shared" si="14"/>
        <v>Poland</v>
      </c>
      <c r="F43" s="32">
        <v>0</v>
      </c>
      <c r="G43" s="33">
        <f t="shared" si="15"/>
        <v>88</v>
      </c>
      <c r="H43" s="34">
        <f t="shared" si="16"/>
        <v>0</v>
      </c>
      <c r="I43" s="32">
        <v>0</v>
      </c>
      <c r="J43" s="33">
        <f t="shared" si="17"/>
        <v>74</v>
      </c>
      <c r="K43" s="34">
        <f t="shared" si="18"/>
        <v>0</v>
      </c>
      <c r="L43" s="32">
        <v>6</v>
      </c>
      <c r="M43" s="33">
        <f t="shared" si="19"/>
        <v>55</v>
      </c>
      <c r="N43" s="34">
        <f t="shared" si="20"/>
        <v>330</v>
      </c>
      <c r="O43" s="32">
        <v>3</v>
      </c>
      <c r="P43" s="33">
        <f t="shared" si="21"/>
        <v>39</v>
      </c>
      <c r="Q43" s="34">
        <f t="shared" si="22"/>
        <v>117</v>
      </c>
      <c r="R43" s="35">
        <f t="shared" si="23"/>
        <v>9</v>
      </c>
      <c r="S43" s="36">
        <f t="shared" si="24"/>
        <v>447</v>
      </c>
      <c r="T43" s="37" t="str">
        <f t="shared" si="25"/>
        <v/>
      </c>
    </row>
    <row r="44" spans="2:20" s="38" customFormat="1">
      <c r="B44" s="18" t="s">
        <v>318</v>
      </c>
      <c r="C44" s="23" t="s">
        <v>14</v>
      </c>
      <c r="D44" s="46" t="str">
        <f t="shared" si="13"/>
        <v>Israeli Association of Public Health Physicians</v>
      </c>
      <c r="E44" s="46" t="str">
        <f t="shared" si="14"/>
        <v>Israel</v>
      </c>
      <c r="F44" s="32">
        <v>0</v>
      </c>
      <c r="G44" s="33">
        <f t="shared" si="15"/>
        <v>166</v>
      </c>
      <c r="H44" s="34">
        <f t="shared" si="16"/>
        <v>0</v>
      </c>
      <c r="I44" s="32">
        <v>0</v>
      </c>
      <c r="J44" s="33">
        <f t="shared" si="17"/>
        <v>132</v>
      </c>
      <c r="K44" s="34">
        <f t="shared" si="18"/>
        <v>0</v>
      </c>
      <c r="L44" s="32">
        <v>6</v>
      </c>
      <c r="M44" s="33">
        <f t="shared" si="19"/>
        <v>102</v>
      </c>
      <c r="N44" s="34">
        <f t="shared" si="20"/>
        <v>612</v>
      </c>
      <c r="O44" s="32">
        <v>3</v>
      </c>
      <c r="P44" s="33">
        <f t="shared" si="21"/>
        <v>92</v>
      </c>
      <c r="Q44" s="34">
        <f t="shared" si="22"/>
        <v>276</v>
      </c>
      <c r="R44" s="35">
        <f t="shared" si="23"/>
        <v>9</v>
      </c>
      <c r="S44" s="36">
        <f t="shared" si="24"/>
        <v>888</v>
      </c>
      <c r="T44" s="37" t="str">
        <f t="shared" si="25"/>
        <v/>
      </c>
    </row>
    <row r="45" spans="2:20" s="38" customFormat="1">
      <c r="B45" s="18" t="s">
        <v>318</v>
      </c>
      <c r="C45" s="23" t="s">
        <v>15</v>
      </c>
      <c r="D45" s="46" t="str">
        <f t="shared" si="13"/>
        <v>Swedish Red Cross University College</v>
      </c>
      <c r="E45" s="46" t="str">
        <f t="shared" si="14"/>
        <v>Sweden</v>
      </c>
      <c r="F45" s="32">
        <v>0</v>
      </c>
      <c r="G45" s="33">
        <f t="shared" si="15"/>
        <v>294</v>
      </c>
      <c r="H45" s="34">
        <f t="shared" si="16"/>
        <v>0</v>
      </c>
      <c r="I45" s="32">
        <v>0</v>
      </c>
      <c r="J45" s="33">
        <f t="shared" si="17"/>
        <v>241</v>
      </c>
      <c r="K45" s="34">
        <f t="shared" si="18"/>
        <v>0</v>
      </c>
      <c r="L45" s="32">
        <v>6</v>
      </c>
      <c r="M45" s="33">
        <f t="shared" si="19"/>
        <v>190</v>
      </c>
      <c r="N45" s="34">
        <f t="shared" si="20"/>
        <v>1140</v>
      </c>
      <c r="O45" s="32">
        <v>3</v>
      </c>
      <c r="P45" s="33">
        <f t="shared" si="21"/>
        <v>157</v>
      </c>
      <c r="Q45" s="34">
        <f t="shared" si="22"/>
        <v>471</v>
      </c>
      <c r="R45" s="35">
        <f t="shared" si="23"/>
        <v>9</v>
      </c>
      <c r="S45" s="36">
        <f t="shared" si="24"/>
        <v>1611</v>
      </c>
      <c r="T45" s="37" t="str">
        <f t="shared" si="25"/>
        <v/>
      </c>
    </row>
    <row r="46" spans="2:20" s="38" customFormat="1">
      <c r="B46" s="18" t="s">
        <v>318</v>
      </c>
      <c r="C46" s="23" t="s">
        <v>16</v>
      </c>
      <c r="D46" s="46" t="str">
        <f t="shared" si="13"/>
        <v>Ben-Gurion University of the Negev</v>
      </c>
      <c r="E46" s="46" t="str">
        <f t="shared" si="14"/>
        <v>Israel</v>
      </c>
      <c r="F46" s="32">
        <v>0</v>
      </c>
      <c r="G46" s="33">
        <f t="shared" si="15"/>
        <v>166</v>
      </c>
      <c r="H46" s="34">
        <f t="shared" si="16"/>
        <v>0</v>
      </c>
      <c r="I46" s="32">
        <v>0</v>
      </c>
      <c r="J46" s="33">
        <f t="shared" si="17"/>
        <v>132</v>
      </c>
      <c r="K46" s="34">
        <f t="shared" si="18"/>
        <v>0</v>
      </c>
      <c r="L46" s="32">
        <v>6</v>
      </c>
      <c r="M46" s="33">
        <f t="shared" si="19"/>
        <v>102</v>
      </c>
      <c r="N46" s="34">
        <f t="shared" si="20"/>
        <v>612</v>
      </c>
      <c r="O46" s="32">
        <v>3</v>
      </c>
      <c r="P46" s="33">
        <f t="shared" si="21"/>
        <v>92</v>
      </c>
      <c r="Q46" s="34">
        <f t="shared" si="22"/>
        <v>276</v>
      </c>
      <c r="R46" s="35">
        <f t="shared" si="23"/>
        <v>9</v>
      </c>
      <c r="S46" s="36">
        <f t="shared" si="24"/>
        <v>888</v>
      </c>
      <c r="T46" s="37" t="str">
        <f t="shared" si="25"/>
        <v/>
      </c>
    </row>
    <row r="47" spans="2:20" s="38" customFormat="1">
      <c r="B47" s="18" t="s">
        <v>318</v>
      </c>
      <c r="C47" s="23" t="s">
        <v>17</v>
      </c>
      <c r="D47" s="46" t="str">
        <f t="shared" si="13"/>
        <v>Maastricht University</v>
      </c>
      <c r="E47" s="46" t="str">
        <f t="shared" si="14"/>
        <v>Netherlands</v>
      </c>
      <c r="F47" s="32">
        <v>0</v>
      </c>
      <c r="G47" s="33">
        <f t="shared" si="15"/>
        <v>294</v>
      </c>
      <c r="H47" s="34">
        <f t="shared" si="16"/>
        <v>0</v>
      </c>
      <c r="I47" s="32">
        <v>0</v>
      </c>
      <c r="J47" s="33">
        <f t="shared" si="17"/>
        <v>241</v>
      </c>
      <c r="K47" s="34">
        <f t="shared" si="18"/>
        <v>0</v>
      </c>
      <c r="L47" s="32">
        <v>6</v>
      </c>
      <c r="M47" s="33">
        <f t="shared" si="19"/>
        <v>190</v>
      </c>
      <c r="N47" s="34">
        <f t="shared" si="20"/>
        <v>1140</v>
      </c>
      <c r="O47" s="32">
        <v>3</v>
      </c>
      <c r="P47" s="33">
        <f t="shared" si="21"/>
        <v>157</v>
      </c>
      <c r="Q47" s="34">
        <f t="shared" si="22"/>
        <v>471</v>
      </c>
      <c r="R47" s="35">
        <f t="shared" si="23"/>
        <v>9</v>
      </c>
      <c r="S47" s="36">
        <f t="shared" si="24"/>
        <v>1611</v>
      </c>
      <c r="T47" s="37" t="str">
        <f t="shared" si="25"/>
        <v/>
      </c>
    </row>
  </sheetData>
  <sheetProtection algorithmName="SHA-512" hashValue="3VzBI+TJWV5vP98XtVJnsZAxf2uVqUKISu7HQs+16xbxprg7PIEnnnGSQ51PgtJRyBcL4b/dI1ydgfhCLCMivw==" saltValue="AX13aCUV8CPPBuFvlmN1XQ==" spinCount="100000" sheet="1" objects="1" scenarios="1" selectLockedCells="1"/>
  <dataConsolidate/>
  <mergeCells count="21">
    <mergeCell ref="B2:T2"/>
    <mergeCell ref="S11:S12"/>
    <mergeCell ref="F11:H11"/>
    <mergeCell ref="I11:K11"/>
    <mergeCell ref="L11:N11"/>
    <mergeCell ref="O11:Q11"/>
    <mergeCell ref="B11:B12"/>
    <mergeCell ref="E11:E12"/>
    <mergeCell ref="D11:D12"/>
    <mergeCell ref="C11:C12"/>
    <mergeCell ref="B8:C8"/>
    <mergeCell ref="B7:C7"/>
    <mergeCell ref="B6:C6"/>
    <mergeCell ref="B5:C5"/>
    <mergeCell ref="B4:C4"/>
    <mergeCell ref="B9:C9"/>
    <mergeCell ref="R11:R12"/>
    <mergeCell ref="F4:T9"/>
    <mergeCell ref="B10:T10"/>
    <mergeCell ref="B3:T3"/>
    <mergeCell ref="T11:T12"/>
  </mergeCells>
  <conditionalFormatting sqref="T13:T14">
    <cfRule type="containsText" dxfId="2323" priority="1059" operator="containsText" text="Error">
      <formula>NOT(ISERROR(SEARCH("Error",T13)))</formula>
    </cfRule>
  </conditionalFormatting>
  <conditionalFormatting sqref="D13:E14">
    <cfRule type="containsBlanks" dxfId="2322" priority="1055">
      <formula>LEN(TRIM(D13))=0</formula>
    </cfRule>
  </conditionalFormatting>
  <conditionalFormatting sqref="F14 I14 L14 O14">
    <cfRule type="expression" dxfId="2321" priority="426">
      <formula>ISNUMBER(F14)=FALSE</formula>
    </cfRule>
  </conditionalFormatting>
  <conditionalFormatting sqref="F13 I13 L13 O13">
    <cfRule type="expression" dxfId="2320" priority="425">
      <formula>ISNUMBER(F13)=FALSE</formula>
    </cfRule>
  </conditionalFormatting>
  <conditionalFormatting sqref="B13:C13">
    <cfRule type="containsBlanks" dxfId="2319" priority="418">
      <formula>LEN(TRIM(B13))=0</formula>
    </cfRule>
  </conditionalFormatting>
  <conditionalFormatting sqref="B14:C14">
    <cfRule type="containsBlanks" dxfId="2318" priority="417">
      <formula>LEN(TRIM(B14))=0</formula>
    </cfRule>
  </conditionalFormatting>
  <conditionalFormatting sqref="T15">
    <cfRule type="containsText" dxfId="2317" priority="132" operator="containsText" text="Error">
      <formula>NOT(ISERROR(SEARCH("Error",T15)))</formula>
    </cfRule>
  </conditionalFormatting>
  <conditionalFormatting sqref="D15:E15">
    <cfRule type="containsBlanks" dxfId="2316" priority="131">
      <formula>LEN(TRIM(D15))=0</formula>
    </cfRule>
  </conditionalFormatting>
  <conditionalFormatting sqref="F15 I15 L15 O15">
    <cfRule type="expression" dxfId="2315" priority="130">
      <formula>ISNUMBER(F15)=FALSE</formula>
    </cfRule>
  </conditionalFormatting>
  <conditionalFormatting sqref="B15:C15">
    <cfRule type="containsBlanks" dxfId="2314" priority="129">
      <formula>LEN(TRIM(B15))=0</formula>
    </cfRule>
  </conditionalFormatting>
  <conditionalFormatting sqref="T16">
    <cfRule type="containsText" dxfId="2313" priority="128" operator="containsText" text="Error">
      <formula>NOT(ISERROR(SEARCH("Error",T16)))</formula>
    </cfRule>
  </conditionalFormatting>
  <conditionalFormatting sqref="D16:E16">
    <cfRule type="containsBlanks" dxfId="2312" priority="127">
      <formula>LEN(TRIM(D16))=0</formula>
    </cfRule>
  </conditionalFormatting>
  <conditionalFormatting sqref="F16 I16 L16 O16">
    <cfRule type="expression" dxfId="2311" priority="126">
      <formula>ISNUMBER(F16)=FALSE</formula>
    </cfRule>
  </conditionalFormatting>
  <conditionalFormatting sqref="B16:C16">
    <cfRule type="containsBlanks" dxfId="2310" priority="125">
      <formula>LEN(TRIM(B16))=0</formula>
    </cfRule>
  </conditionalFormatting>
  <conditionalFormatting sqref="T17">
    <cfRule type="containsText" dxfId="2309" priority="124" operator="containsText" text="Error">
      <formula>NOT(ISERROR(SEARCH("Error",T17)))</formula>
    </cfRule>
  </conditionalFormatting>
  <conditionalFormatting sqref="D17:E17">
    <cfRule type="containsBlanks" dxfId="2308" priority="123">
      <formula>LEN(TRIM(D17))=0</formula>
    </cfRule>
  </conditionalFormatting>
  <conditionalFormatting sqref="F17 I17 L17 O17">
    <cfRule type="expression" dxfId="2307" priority="122">
      <formula>ISNUMBER(F17)=FALSE</formula>
    </cfRule>
  </conditionalFormatting>
  <conditionalFormatting sqref="B17:C17">
    <cfRule type="containsBlanks" dxfId="2306" priority="121">
      <formula>LEN(TRIM(B17))=0</formula>
    </cfRule>
  </conditionalFormatting>
  <conditionalFormatting sqref="T18">
    <cfRule type="containsText" dxfId="2305" priority="120" operator="containsText" text="Error">
      <formula>NOT(ISERROR(SEARCH("Error",T18)))</formula>
    </cfRule>
  </conditionalFormatting>
  <conditionalFormatting sqref="D18:E18">
    <cfRule type="containsBlanks" dxfId="2304" priority="119">
      <formula>LEN(TRIM(D18))=0</formula>
    </cfRule>
  </conditionalFormatting>
  <conditionalFormatting sqref="F18 I18 L18 O18">
    <cfRule type="expression" dxfId="2303" priority="118">
      <formula>ISNUMBER(F18)=FALSE</formula>
    </cfRule>
  </conditionalFormatting>
  <conditionalFormatting sqref="B18:C18">
    <cfRule type="containsBlanks" dxfId="2302" priority="117">
      <formula>LEN(TRIM(B18))=0</formula>
    </cfRule>
  </conditionalFormatting>
  <conditionalFormatting sqref="T19">
    <cfRule type="containsText" dxfId="2301" priority="116" operator="containsText" text="Error">
      <formula>NOT(ISERROR(SEARCH("Error",T19)))</formula>
    </cfRule>
  </conditionalFormatting>
  <conditionalFormatting sqref="D19:E19">
    <cfRule type="containsBlanks" dxfId="2300" priority="115">
      <formula>LEN(TRIM(D19))=0</formula>
    </cfRule>
  </conditionalFormatting>
  <conditionalFormatting sqref="F19 I19 L19 O19">
    <cfRule type="expression" dxfId="2299" priority="114">
      <formula>ISNUMBER(F19)=FALSE</formula>
    </cfRule>
  </conditionalFormatting>
  <conditionalFormatting sqref="B19:C19">
    <cfRule type="containsBlanks" dxfId="2298" priority="113">
      <formula>LEN(TRIM(B19))=0</formula>
    </cfRule>
  </conditionalFormatting>
  <conditionalFormatting sqref="T20">
    <cfRule type="containsText" dxfId="2297" priority="112" operator="containsText" text="Error">
      <formula>NOT(ISERROR(SEARCH("Error",T20)))</formula>
    </cfRule>
  </conditionalFormatting>
  <conditionalFormatting sqref="D20:E20">
    <cfRule type="containsBlanks" dxfId="2296" priority="111">
      <formula>LEN(TRIM(D20))=0</formula>
    </cfRule>
  </conditionalFormatting>
  <conditionalFormatting sqref="F20 I20 L20 O20">
    <cfRule type="expression" dxfId="2295" priority="110">
      <formula>ISNUMBER(F20)=FALSE</formula>
    </cfRule>
  </conditionalFormatting>
  <conditionalFormatting sqref="B20:C20">
    <cfRule type="containsBlanks" dxfId="2294" priority="109">
      <formula>LEN(TRIM(B20))=0</formula>
    </cfRule>
  </conditionalFormatting>
  <conditionalFormatting sqref="T21">
    <cfRule type="containsText" dxfId="2293" priority="108" operator="containsText" text="Error">
      <formula>NOT(ISERROR(SEARCH("Error",T21)))</formula>
    </cfRule>
  </conditionalFormatting>
  <conditionalFormatting sqref="D21:E21">
    <cfRule type="containsBlanks" dxfId="2292" priority="107">
      <formula>LEN(TRIM(D21))=0</formula>
    </cfRule>
  </conditionalFormatting>
  <conditionalFormatting sqref="F21 I21 L21 O21">
    <cfRule type="expression" dxfId="2291" priority="106">
      <formula>ISNUMBER(F21)=FALSE</formula>
    </cfRule>
  </conditionalFormatting>
  <conditionalFormatting sqref="B21:C21">
    <cfRule type="containsBlanks" dxfId="2290" priority="105">
      <formula>LEN(TRIM(B21))=0</formula>
    </cfRule>
  </conditionalFormatting>
  <conditionalFormatting sqref="T22">
    <cfRule type="containsText" dxfId="2289" priority="104" operator="containsText" text="Error">
      <formula>NOT(ISERROR(SEARCH("Error",T22)))</formula>
    </cfRule>
  </conditionalFormatting>
  <conditionalFormatting sqref="D22:E22">
    <cfRule type="containsBlanks" dxfId="2288" priority="103">
      <formula>LEN(TRIM(D22))=0</formula>
    </cfRule>
  </conditionalFormatting>
  <conditionalFormatting sqref="F22 I22 L22 O22">
    <cfRule type="expression" dxfId="2287" priority="102">
      <formula>ISNUMBER(F22)=FALSE</formula>
    </cfRule>
  </conditionalFormatting>
  <conditionalFormatting sqref="B22:C22">
    <cfRule type="containsBlanks" dxfId="2286" priority="101">
      <formula>LEN(TRIM(B22))=0</formula>
    </cfRule>
  </conditionalFormatting>
  <conditionalFormatting sqref="T23">
    <cfRule type="containsText" dxfId="2285" priority="100" operator="containsText" text="Error">
      <formula>NOT(ISERROR(SEARCH("Error",T23)))</formula>
    </cfRule>
  </conditionalFormatting>
  <conditionalFormatting sqref="D23:E23">
    <cfRule type="containsBlanks" dxfId="2284" priority="99">
      <formula>LEN(TRIM(D23))=0</formula>
    </cfRule>
  </conditionalFormatting>
  <conditionalFormatting sqref="F23 I23 L23 O23">
    <cfRule type="expression" dxfId="2283" priority="98">
      <formula>ISNUMBER(F23)=FALSE</formula>
    </cfRule>
  </conditionalFormatting>
  <conditionalFormatting sqref="B23:C23">
    <cfRule type="containsBlanks" dxfId="2282" priority="97">
      <formula>LEN(TRIM(B23))=0</formula>
    </cfRule>
  </conditionalFormatting>
  <conditionalFormatting sqref="T24">
    <cfRule type="containsText" dxfId="2281" priority="96" operator="containsText" text="Error">
      <formula>NOT(ISERROR(SEARCH("Error",T24)))</formula>
    </cfRule>
  </conditionalFormatting>
  <conditionalFormatting sqref="D24:E24">
    <cfRule type="containsBlanks" dxfId="2280" priority="95">
      <formula>LEN(TRIM(D24))=0</formula>
    </cfRule>
  </conditionalFormatting>
  <conditionalFormatting sqref="F24 I24 L24 O24">
    <cfRule type="expression" dxfId="2279" priority="94">
      <formula>ISNUMBER(F24)=FALSE</formula>
    </cfRule>
  </conditionalFormatting>
  <conditionalFormatting sqref="B24:C24">
    <cfRule type="containsBlanks" dxfId="2278" priority="93">
      <formula>LEN(TRIM(B24))=0</formula>
    </cfRule>
  </conditionalFormatting>
  <conditionalFormatting sqref="T25">
    <cfRule type="containsText" dxfId="2277" priority="92" operator="containsText" text="Error">
      <formula>NOT(ISERROR(SEARCH("Error",T25)))</formula>
    </cfRule>
  </conditionalFormatting>
  <conditionalFormatting sqref="D25:E25">
    <cfRule type="containsBlanks" dxfId="2276" priority="91">
      <formula>LEN(TRIM(D25))=0</formula>
    </cfRule>
  </conditionalFormatting>
  <conditionalFormatting sqref="F25 I25 L25 O25">
    <cfRule type="expression" dxfId="2275" priority="90">
      <formula>ISNUMBER(F25)=FALSE</formula>
    </cfRule>
  </conditionalFormatting>
  <conditionalFormatting sqref="B25:C25">
    <cfRule type="containsBlanks" dxfId="2274" priority="89">
      <formula>LEN(TRIM(B25))=0</formula>
    </cfRule>
  </conditionalFormatting>
  <conditionalFormatting sqref="T26">
    <cfRule type="containsText" dxfId="2273" priority="88" operator="containsText" text="Error">
      <formula>NOT(ISERROR(SEARCH("Error",T26)))</formula>
    </cfRule>
  </conditionalFormatting>
  <conditionalFormatting sqref="D26:E26">
    <cfRule type="containsBlanks" dxfId="2272" priority="87">
      <formula>LEN(TRIM(D26))=0</formula>
    </cfRule>
  </conditionalFormatting>
  <conditionalFormatting sqref="F26 I26 L26 O26">
    <cfRule type="expression" dxfId="2271" priority="86">
      <formula>ISNUMBER(F26)=FALSE</formula>
    </cfRule>
  </conditionalFormatting>
  <conditionalFormatting sqref="B26:C26">
    <cfRule type="containsBlanks" dxfId="2270" priority="85">
      <formula>LEN(TRIM(B26))=0</formula>
    </cfRule>
  </conditionalFormatting>
  <conditionalFormatting sqref="T27">
    <cfRule type="containsText" dxfId="2269" priority="84" operator="containsText" text="Error">
      <formula>NOT(ISERROR(SEARCH("Error",T27)))</formula>
    </cfRule>
  </conditionalFormatting>
  <conditionalFormatting sqref="D27:E27">
    <cfRule type="containsBlanks" dxfId="2268" priority="83">
      <formula>LEN(TRIM(D27))=0</formula>
    </cfRule>
  </conditionalFormatting>
  <conditionalFormatting sqref="F27 I27 L27 O27">
    <cfRule type="expression" dxfId="2267" priority="82">
      <formula>ISNUMBER(F27)=FALSE</formula>
    </cfRule>
  </conditionalFormatting>
  <conditionalFormatting sqref="B27:C27">
    <cfRule type="containsBlanks" dxfId="2266" priority="81">
      <formula>LEN(TRIM(B27))=0</formula>
    </cfRule>
  </conditionalFormatting>
  <conditionalFormatting sqref="T28">
    <cfRule type="containsText" dxfId="2265" priority="80" operator="containsText" text="Error">
      <formula>NOT(ISERROR(SEARCH("Error",T28)))</formula>
    </cfRule>
  </conditionalFormatting>
  <conditionalFormatting sqref="D28:E28">
    <cfRule type="containsBlanks" dxfId="2264" priority="79">
      <formula>LEN(TRIM(D28))=0</formula>
    </cfRule>
  </conditionalFormatting>
  <conditionalFormatting sqref="F28 I28 L28 O28">
    <cfRule type="expression" dxfId="2263" priority="78">
      <formula>ISNUMBER(F28)=FALSE</formula>
    </cfRule>
  </conditionalFormatting>
  <conditionalFormatting sqref="B28:C28">
    <cfRule type="containsBlanks" dxfId="2262" priority="77">
      <formula>LEN(TRIM(B28))=0</formula>
    </cfRule>
  </conditionalFormatting>
  <conditionalFormatting sqref="T29">
    <cfRule type="containsText" dxfId="2261" priority="76" operator="containsText" text="Error">
      <formula>NOT(ISERROR(SEARCH("Error",T29)))</formula>
    </cfRule>
  </conditionalFormatting>
  <conditionalFormatting sqref="D29:E29">
    <cfRule type="containsBlanks" dxfId="2260" priority="75">
      <formula>LEN(TRIM(D29))=0</formula>
    </cfRule>
  </conditionalFormatting>
  <conditionalFormatting sqref="F29 I29 L29 O29">
    <cfRule type="expression" dxfId="2259" priority="74">
      <formula>ISNUMBER(F29)=FALSE</formula>
    </cfRule>
  </conditionalFormatting>
  <conditionalFormatting sqref="B29:C29">
    <cfRule type="containsBlanks" dxfId="2258" priority="73">
      <formula>LEN(TRIM(B29))=0</formula>
    </cfRule>
  </conditionalFormatting>
  <conditionalFormatting sqref="T30">
    <cfRule type="containsText" dxfId="2257" priority="72" operator="containsText" text="Error">
      <formula>NOT(ISERROR(SEARCH("Error",T30)))</formula>
    </cfRule>
  </conditionalFormatting>
  <conditionalFormatting sqref="D30:E30">
    <cfRule type="containsBlanks" dxfId="2256" priority="71">
      <formula>LEN(TRIM(D30))=0</formula>
    </cfRule>
  </conditionalFormatting>
  <conditionalFormatting sqref="F30 I30 L30 O30">
    <cfRule type="expression" dxfId="2255" priority="70">
      <formula>ISNUMBER(F30)=FALSE</formula>
    </cfRule>
  </conditionalFormatting>
  <conditionalFormatting sqref="B30:C30">
    <cfRule type="containsBlanks" dxfId="2254" priority="69">
      <formula>LEN(TRIM(B30))=0</formula>
    </cfRule>
  </conditionalFormatting>
  <conditionalFormatting sqref="T31">
    <cfRule type="containsText" dxfId="2253" priority="68" operator="containsText" text="Error">
      <formula>NOT(ISERROR(SEARCH("Error",T31)))</formula>
    </cfRule>
  </conditionalFormatting>
  <conditionalFormatting sqref="D31:E31">
    <cfRule type="containsBlanks" dxfId="2252" priority="67">
      <formula>LEN(TRIM(D31))=0</formula>
    </cfRule>
  </conditionalFormatting>
  <conditionalFormatting sqref="F31 I31 L31 O31">
    <cfRule type="expression" dxfId="2251" priority="66">
      <formula>ISNUMBER(F31)=FALSE</formula>
    </cfRule>
  </conditionalFormatting>
  <conditionalFormatting sqref="B31:C31">
    <cfRule type="containsBlanks" dxfId="2250" priority="65">
      <formula>LEN(TRIM(B31))=0</formula>
    </cfRule>
  </conditionalFormatting>
  <conditionalFormatting sqref="T32">
    <cfRule type="containsText" dxfId="2249" priority="64" operator="containsText" text="Error">
      <formula>NOT(ISERROR(SEARCH("Error",T32)))</formula>
    </cfRule>
  </conditionalFormatting>
  <conditionalFormatting sqref="D32:E32">
    <cfRule type="containsBlanks" dxfId="2248" priority="63">
      <formula>LEN(TRIM(D32))=0</formula>
    </cfRule>
  </conditionalFormatting>
  <conditionalFormatting sqref="F32 I32 L32 O32">
    <cfRule type="expression" dxfId="2247" priority="62">
      <formula>ISNUMBER(F32)=FALSE</formula>
    </cfRule>
  </conditionalFormatting>
  <conditionalFormatting sqref="B32:C32">
    <cfRule type="containsBlanks" dxfId="2246" priority="61">
      <formula>LEN(TRIM(B32))=0</formula>
    </cfRule>
  </conditionalFormatting>
  <conditionalFormatting sqref="T33">
    <cfRule type="containsText" dxfId="2245" priority="60" operator="containsText" text="Error">
      <formula>NOT(ISERROR(SEARCH("Error",T33)))</formula>
    </cfRule>
  </conditionalFormatting>
  <conditionalFormatting sqref="D33:E33">
    <cfRule type="containsBlanks" dxfId="2244" priority="59">
      <formula>LEN(TRIM(D33))=0</formula>
    </cfRule>
  </conditionalFormatting>
  <conditionalFormatting sqref="F33 I33 L33 O33">
    <cfRule type="expression" dxfId="2243" priority="58">
      <formula>ISNUMBER(F33)=FALSE</formula>
    </cfRule>
  </conditionalFormatting>
  <conditionalFormatting sqref="B33:C33">
    <cfRule type="containsBlanks" dxfId="2242" priority="57">
      <formula>LEN(TRIM(B33))=0</formula>
    </cfRule>
  </conditionalFormatting>
  <conditionalFormatting sqref="T34">
    <cfRule type="containsText" dxfId="2241" priority="56" operator="containsText" text="Error">
      <formula>NOT(ISERROR(SEARCH("Error",T34)))</formula>
    </cfRule>
  </conditionalFormatting>
  <conditionalFormatting sqref="D34:E34">
    <cfRule type="containsBlanks" dxfId="2240" priority="55">
      <formula>LEN(TRIM(D34))=0</formula>
    </cfRule>
  </conditionalFormatting>
  <conditionalFormatting sqref="F34 I34 L34 O34">
    <cfRule type="expression" dxfId="2239" priority="54">
      <formula>ISNUMBER(F34)=FALSE</formula>
    </cfRule>
  </conditionalFormatting>
  <conditionalFormatting sqref="B34:C34">
    <cfRule type="containsBlanks" dxfId="2238" priority="53">
      <formula>LEN(TRIM(B34))=0</formula>
    </cfRule>
  </conditionalFormatting>
  <conditionalFormatting sqref="T35">
    <cfRule type="containsText" dxfId="2237" priority="52" operator="containsText" text="Error">
      <formula>NOT(ISERROR(SEARCH("Error",T35)))</formula>
    </cfRule>
  </conditionalFormatting>
  <conditionalFormatting sqref="D35:E35">
    <cfRule type="containsBlanks" dxfId="2236" priority="51">
      <formula>LEN(TRIM(D35))=0</formula>
    </cfRule>
  </conditionalFormatting>
  <conditionalFormatting sqref="F35 I35 L35 O35">
    <cfRule type="expression" dxfId="2235" priority="50">
      <formula>ISNUMBER(F35)=FALSE</formula>
    </cfRule>
  </conditionalFormatting>
  <conditionalFormatting sqref="B35:C35">
    <cfRule type="containsBlanks" dxfId="2234" priority="49">
      <formula>LEN(TRIM(B35))=0</formula>
    </cfRule>
  </conditionalFormatting>
  <conditionalFormatting sqref="T36">
    <cfRule type="containsText" dxfId="2233" priority="48" operator="containsText" text="Error">
      <formula>NOT(ISERROR(SEARCH("Error",T36)))</formula>
    </cfRule>
  </conditionalFormatting>
  <conditionalFormatting sqref="D36:E36">
    <cfRule type="containsBlanks" dxfId="2232" priority="47">
      <formula>LEN(TRIM(D36))=0</formula>
    </cfRule>
  </conditionalFormatting>
  <conditionalFormatting sqref="F36 I36 L36 O36">
    <cfRule type="expression" dxfId="2231" priority="46">
      <formula>ISNUMBER(F36)=FALSE</formula>
    </cfRule>
  </conditionalFormatting>
  <conditionalFormatting sqref="B36:C36">
    <cfRule type="containsBlanks" dxfId="2230" priority="45">
      <formula>LEN(TRIM(B36))=0</formula>
    </cfRule>
  </conditionalFormatting>
  <conditionalFormatting sqref="T37">
    <cfRule type="containsText" dxfId="2229" priority="44" operator="containsText" text="Error">
      <formula>NOT(ISERROR(SEARCH("Error",T37)))</formula>
    </cfRule>
  </conditionalFormatting>
  <conditionalFormatting sqref="D37:E37">
    <cfRule type="containsBlanks" dxfId="2228" priority="43">
      <formula>LEN(TRIM(D37))=0</formula>
    </cfRule>
  </conditionalFormatting>
  <conditionalFormatting sqref="F37 I37 L37 O37">
    <cfRule type="expression" dxfId="2227" priority="42">
      <formula>ISNUMBER(F37)=FALSE</formula>
    </cfRule>
  </conditionalFormatting>
  <conditionalFormatting sqref="B37:C37">
    <cfRule type="containsBlanks" dxfId="2226" priority="41">
      <formula>LEN(TRIM(B37))=0</formula>
    </cfRule>
  </conditionalFormatting>
  <conditionalFormatting sqref="T38">
    <cfRule type="containsText" dxfId="2225" priority="40" operator="containsText" text="Error">
      <formula>NOT(ISERROR(SEARCH("Error",T38)))</formula>
    </cfRule>
  </conditionalFormatting>
  <conditionalFormatting sqref="D38:E38">
    <cfRule type="containsBlanks" dxfId="2224" priority="39">
      <formula>LEN(TRIM(D38))=0</formula>
    </cfRule>
  </conditionalFormatting>
  <conditionalFormatting sqref="F38 I38 L38 O38">
    <cfRule type="expression" dxfId="2223" priority="38">
      <formula>ISNUMBER(F38)=FALSE</formula>
    </cfRule>
  </conditionalFormatting>
  <conditionalFormatting sqref="B38:C38">
    <cfRule type="containsBlanks" dxfId="2222" priority="37">
      <formula>LEN(TRIM(B38))=0</formula>
    </cfRule>
  </conditionalFormatting>
  <conditionalFormatting sqref="T39">
    <cfRule type="containsText" dxfId="2221" priority="36" operator="containsText" text="Error">
      <formula>NOT(ISERROR(SEARCH("Error",T39)))</formula>
    </cfRule>
  </conditionalFormatting>
  <conditionalFormatting sqref="D39:E39">
    <cfRule type="containsBlanks" dxfId="2220" priority="35">
      <formula>LEN(TRIM(D39))=0</formula>
    </cfRule>
  </conditionalFormatting>
  <conditionalFormatting sqref="F39 I39 L39 O39">
    <cfRule type="expression" dxfId="2219" priority="34">
      <formula>ISNUMBER(F39)=FALSE</formula>
    </cfRule>
  </conditionalFormatting>
  <conditionalFormatting sqref="B39:C39">
    <cfRule type="containsBlanks" dxfId="2218" priority="33">
      <formula>LEN(TRIM(B39))=0</formula>
    </cfRule>
  </conditionalFormatting>
  <conditionalFormatting sqref="T40">
    <cfRule type="containsText" dxfId="2217" priority="32" operator="containsText" text="Error">
      <formula>NOT(ISERROR(SEARCH("Error",T40)))</formula>
    </cfRule>
  </conditionalFormatting>
  <conditionalFormatting sqref="D40:E40">
    <cfRule type="containsBlanks" dxfId="2216" priority="31">
      <formula>LEN(TRIM(D40))=0</formula>
    </cfRule>
  </conditionalFormatting>
  <conditionalFormatting sqref="F40 I40 L40 O40">
    <cfRule type="expression" dxfId="2215" priority="30">
      <formula>ISNUMBER(F40)=FALSE</formula>
    </cfRule>
  </conditionalFormatting>
  <conditionalFormatting sqref="B40:C40">
    <cfRule type="containsBlanks" dxfId="2214" priority="29">
      <formula>LEN(TRIM(B40))=0</formula>
    </cfRule>
  </conditionalFormatting>
  <conditionalFormatting sqref="T41">
    <cfRule type="containsText" dxfId="2213" priority="28" operator="containsText" text="Error">
      <formula>NOT(ISERROR(SEARCH("Error",T41)))</formula>
    </cfRule>
  </conditionalFormatting>
  <conditionalFormatting sqref="D41:E41">
    <cfRule type="containsBlanks" dxfId="2212" priority="27">
      <formula>LEN(TRIM(D41))=0</formula>
    </cfRule>
  </conditionalFormatting>
  <conditionalFormatting sqref="F41 I41 L41 O41">
    <cfRule type="expression" dxfId="2211" priority="26">
      <formula>ISNUMBER(F41)=FALSE</formula>
    </cfRule>
  </conditionalFormatting>
  <conditionalFormatting sqref="B41:C41">
    <cfRule type="containsBlanks" dxfId="2210" priority="25">
      <formula>LEN(TRIM(B41))=0</formula>
    </cfRule>
  </conditionalFormatting>
  <conditionalFormatting sqref="T42">
    <cfRule type="containsText" dxfId="2209" priority="24" operator="containsText" text="Error">
      <formula>NOT(ISERROR(SEARCH("Error",T42)))</formula>
    </cfRule>
  </conditionalFormatting>
  <conditionalFormatting sqref="D42:E42">
    <cfRule type="containsBlanks" dxfId="2208" priority="23">
      <formula>LEN(TRIM(D42))=0</formula>
    </cfRule>
  </conditionalFormatting>
  <conditionalFormatting sqref="F42 I42 L42 O42">
    <cfRule type="expression" dxfId="2207" priority="22">
      <formula>ISNUMBER(F42)=FALSE</formula>
    </cfRule>
  </conditionalFormatting>
  <conditionalFormatting sqref="B42:C42">
    <cfRule type="containsBlanks" dxfId="2206" priority="21">
      <formula>LEN(TRIM(B42))=0</formula>
    </cfRule>
  </conditionalFormatting>
  <conditionalFormatting sqref="T43">
    <cfRule type="containsText" dxfId="2205" priority="20" operator="containsText" text="Error">
      <formula>NOT(ISERROR(SEARCH("Error",T43)))</formula>
    </cfRule>
  </conditionalFormatting>
  <conditionalFormatting sqref="D43:E43">
    <cfRule type="containsBlanks" dxfId="2204" priority="19">
      <formula>LEN(TRIM(D43))=0</formula>
    </cfRule>
  </conditionalFormatting>
  <conditionalFormatting sqref="F43 I43 L43 O43">
    <cfRule type="expression" dxfId="2203" priority="18">
      <formula>ISNUMBER(F43)=FALSE</formula>
    </cfRule>
  </conditionalFormatting>
  <conditionalFormatting sqref="B43:C43">
    <cfRule type="containsBlanks" dxfId="2202" priority="17">
      <formula>LEN(TRIM(B43))=0</formula>
    </cfRule>
  </conditionalFormatting>
  <conditionalFormatting sqref="T44">
    <cfRule type="containsText" dxfId="2201" priority="16" operator="containsText" text="Error">
      <formula>NOT(ISERROR(SEARCH("Error",T44)))</formula>
    </cfRule>
  </conditionalFormatting>
  <conditionalFormatting sqref="D44:E44">
    <cfRule type="containsBlanks" dxfId="2200" priority="15">
      <formula>LEN(TRIM(D44))=0</formula>
    </cfRule>
  </conditionalFormatting>
  <conditionalFormatting sqref="F44 I44 L44 O44">
    <cfRule type="expression" dxfId="2199" priority="14">
      <formula>ISNUMBER(F44)=FALSE</formula>
    </cfRule>
  </conditionalFormatting>
  <conditionalFormatting sqref="B44:C44">
    <cfRule type="containsBlanks" dxfId="2198" priority="13">
      <formula>LEN(TRIM(B44))=0</formula>
    </cfRule>
  </conditionalFormatting>
  <conditionalFormatting sqref="T45">
    <cfRule type="containsText" dxfId="2197" priority="12" operator="containsText" text="Error">
      <formula>NOT(ISERROR(SEARCH("Error",T45)))</formula>
    </cfRule>
  </conditionalFormatting>
  <conditionalFormatting sqref="D45:E45">
    <cfRule type="containsBlanks" dxfId="2196" priority="11">
      <formula>LEN(TRIM(D45))=0</formula>
    </cfRule>
  </conditionalFormatting>
  <conditionalFormatting sqref="F45 I45 L45 O45">
    <cfRule type="expression" dxfId="2195" priority="10">
      <formula>ISNUMBER(F45)=FALSE</formula>
    </cfRule>
  </conditionalFormatting>
  <conditionalFormatting sqref="B45:C45">
    <cfRule type="containsBlanks" dxfId="2194" priority="9">
      <formula>LEN(TRIM(B45))=0</formula>
    </cfRule>
  </conditionalFormatting>
  <conditionalFormatting sqref="T46">
    <cfRule type="containsText" dxfId="2193" priority="8" operator="containsText" text="Error">
      <formula>NOT(ISERROR(SEARCH("Error",T46)))</formula>
    </cfRule>
  </conditionalFormatting>
  <conditionalFormatting sqref="D46:E46">
    <cfRule type="containsBlanks" dxfId="2192" priority="7">
      <formula>LEN(TRIM(D46))=0</formula>
    </cfRule>
  </conditionalFormatting>
  <conditionalFormatting sqref="F46 I46 L46 O46">
    <cfRule type="expression" dxfId="2191" priority="6">
      <formula>ISNUMBER(F46)=FALSE</formula>
    </cfRule>
  </conditionalFormatting>
  <conditionalFormatting sqref="B46:C46">
    <cfRule type="containsBlanks" dxfId="2190" priority="5">
      <formula>LEN(TRIM(B46))=0</formula>
    </cfRule>
  </conditionalFormatting>
  <conditionalFormatting sqref="T47">
    <cfRule type="containsText" dxfId="2189" priority="4" operator="containsText" text="Error">
      <formula>NOT(ISERROR(SEARCH("Error",T47)))</formula>
    </cfRule>
  </conditionalFormatting>
  <conditionalFormatting sqref="D47:E47">
    <cfRule type="containsBlanks" dxfId="2188" priority="3">
      <formula>LEN(TRIM(D47))=0</formula>
    </cfRule>
  </conditionalFormatting>
  <conditionalFormatting sqref="F47 I47 L47 O47">
    <cfRule type="expression" dxfId="2187" priority="2">
      <formula>ISNUMBER(F47)=FALSE</formula>
    </cfRule>
  </conditionalFormatting>
  <conditionalFormatting sqref="B47:C47">
    <cfRule type="containsBlanks" dxfId="2186" priority="1">
      <formula>LEN(TRIM(B47))=0</formula>
    </cfRule>
  </conditionalFormatting>
  <dataValidations count="4">
    <dataValidation allowBlank="1" showInputMessage="1" errorTitle="Warning: Max Ceilings exceeded" error="Please be aware that this exceed the &quot;Ceilings&quot; for the maximum amounts for staff cost by country" sqref="J13:J47 P13:P47 G13:G47 M13:M47"/>
    <dataValidation type="custom" allowBlank="1" showInputMessage="1" showErrorMessage="1" error="Format error (1 decimal only)" prompt="Please encode number of days - 1 decimal only" sqref="I13:I47 O13:O47 L13:L47 F13:F47">
      <formula1>F13=INT(F13*10)/10</formula1>
    </dataValidation>
    <dataValidation type="list" allowBlank="1" showInputMessage="1" showErrorMessage="1" error="Click arrow to select Work Package" prompt="Click arrow to select Work Package" sqref="B13:B47">
      <formula1>WorkPackage</formula1>
    </dataValidation>
    <dataValidation type="list" allowBlank="1" showInputMessage="1" showErrorMessage="1" error="Click arrow to select Partner N°" prompt="Click arrow to select Partner N°" sqref="C13:C47">
      <formula1>PartnerN°</formula1>
    </dataValidation>
  </dataValidations>
  <printOptions horizontalCentered="1"/>
  <pageMargins left="0.23622047244094491" right="0.23622047244094491" top="0.39370078740157483" bottom="0.74803149606299213" header="0.31496062992125984" footer="0.31496062992125984"/>
  <pageSetup paperSize="9" scale="31" fitToHeight="0" orientation="landscape"/>
  <headerFooter>
    <oddFooter xml:space="preserve">&amp;CPage &amp;P of 3
</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225" r:id="rId3" name="Button 1">
              <controlPr defaultSize="0" print="0" autoFill="0" autoPict="0" macro="[0]!AddRow">
                <anchor moveWithCells="1" sizeWithCells="1">
                  <from>
                    <xdr:col>1</xdr:col>
                    <xdr:colOff>76200</xdr:colOff>
                    <xdr:row>1</xdr:row>
                    <xdr:rowOff>88900</xdr:rowOff>
                  </from>
                  <to>
                    <xdr:col>1</xdr:col>
                    <xdr:colOff>1879600</xdr:colOff>
                    <xdr:row>1</xdr:row>
                    <xdr:rowOff>457200</xdr:rowOff>
                  </to>
                </anchor>
              </controlPr>
            </control>
          </mc:Choice>
          <mc:Fallback/>
        </mc:AlternateContent>
        <mc:AlternateContent xmlns:mc="http://schemas.openxmlformats.org/markup-compatibility/2006">
          <mc:Choice Requires="x14">
            <control shapeId="3226" r:id="rId4" name="Button 2">
              <controlPr defaultSize="0" print="0" autoFill="0" autoPict="0" macro="[0]!DeleteRow">
                <anchor moveWithCells="1" sizeWithCells="1">
                  <from>
                    <xdr:col>1</xdr:col>
                    <xdr:colOff>1943100</xdr:colOff>
                    <xdr:row>1</xdr:row>
                    <xdr:rowOff>88900</xdr:rowOff>
                  </from>
                  <to>
                    <xdr:col>3</xdr:col>
                    <xdr:colOff>177800</xdr:colOff>
                    <xdr:row>1</xdr:row>
                    <xdr:rowOff>457200</xdr:rowOff>
                  </to>
                </anchor>
              </controlPr>
            </control>
          </mc:Choice>
          <mc:Fallback/>
        </mc:AlternateContent>
        <mc:AlternateContent xmlns:mc="http://schemas.openxmlformats.org/markup-compatibility/2006">
          <mc:Choice Requires="x14">
            <control shapeId="3235" r:id="rId5" name="Button 2">
              <controlPr defaultSize="0" print="0" autoFill="0" autoPict="0" macro="[0]!DuplicateRow">
                <anchor moveWithCells="1" sizeWithCells="1">
                  <from>
                    <xdr:col>3</xdr:col>
                    <xdr:colOff>241300</xdr:colOff>
                    <xdr:row>1</xdr:row>
                    <xdr:rowOff>88900</xdr:rowOff>
                  </from>
                  <to>
                    <xdr:col>3</xdr:col>
                    <xdr:colOff>2044700</xdr:colOff>
                    <xdr:row>1</xdr:row>
                    <xdr:rowOff>457200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enableFormatConditionsCalculation="0">
    <tabColor theme="3" tint="0.39997558519241921"/>
    <pageSetUpPr fitToPage="1"/>
  </sheetPr>
  <dimension ref="B1:R183"/>
  <sheetViews>
    <sheetView showGridLines="0" zoomScale="70" zoomScaleNormal="70" zoomScaleSheetLayoutView="55" zoomScalePageLayoutView="70" workbookViewId="0">
      <pane ySplit="13" topLeftCell="A14" activePane="bottomLeft" state="frozen"/>
      <selection pane="bottomLeft" activeCell="B178" sqref="B178"/>
    </sheetView>
  </sheetViews>
  <sheetFormatPr baseColWidth="10" defaultColWidth="9.1640625" defaultRowHeight="17" x14ac:dyDescent="0"/>
  <cols>
    <col min="1" max="1" width="1.6640625" style="1" customWidth="1"/>
    <col min="2" max="2" width="42.6640625" style="1" customWidth="1"/>
    <col min="3" max="3" width="10.6640625" style="1" customWidth="1"/>
    <col min="4" max="5" width="50.6640625" style="1" customWidth="1"/>
    <col min="6" max="6" width="30.6640625" style="1" customWidth="1"/>
    <col min="7" max="7" width="15.6640625" style="1" customWidth="1"/>
    <col min="8" max="8" width="14.33203125" style="1" customWidth="1"/>
    <col min="9" max="9" width="30.6640625" style="1" customWidth="1"/>
    <col min="10" max="10" width="24.6640625" style="1" bestFit="1" customWidth="1"/>
    <col min="11" max="11" width="17.1640625" style="1" customWidth="1"/>
    <col min="12" max="12" width="40.6640625" style="1" customWidth="1"/>
    <col min="13" max="16" width="22.33203125" style="1" customWidth="1"/>
    <col min="17" max="17" width="22" style="1" customWidth="1"/>
    <col min="18" max="18" width="11.6640625" style="1" bestFit="1" customWidth="1"/>
    <col min="19" max="19" width="1.6640625" style="1" customWidth="1"/>
    <col min="20" max="16384" width="9.1640625" style="1"/>
  </cols>
  <sheetData>
    <row r="1" spans="2:18" ht="8.25" customHeight="1"/>
    <row r="2" spans="2:18" s="24" customFormat="1" ht="40" customHeight="1">
      <c r="B2" s="160" t="s">
        <v>183</v>
      </c>
      <c r="C2" s="160"/>
      <c r="D2" s="160"/>
      <c r="E2" s="160"/>
      <c r="F2" s="160"/>
      <c r="G2" s="160"/>
      <c r="H2" s="160"/>
      <c r="I2" s="160"/>
      <c r="J2" s="160"/>
      <c r="K2" s="160"/>
      <c r="L2" s="160"/>
      <c r="M2" s="160"/>
      <c r="N2" s="160"/>
      <c r="O2" s="160"/>
      <c r="P2" s="160"/>
      <c r="Q2" s="160"/>
      <c r="R2" s="160"/>
    </row>
    <row r="3" spans="2:18" s="24" customFormat="1" ht="8.25" customHeight="1">
      <c r="B3" s="141"/>
      <c r="C3" s="142"/>
      <c r="D3" s="142"/>
      <c r="E3" s="142"/>
      <c r="F3" s="142"/>
      <c r="G3" s="142"/>
      <c r="H3" s="142"/>
      <c r="I3" s="142"/>
      <c r="J3" s="142"/>
      <c r="K3" s="142"/>
      <c r="L3" s="142"/>
      <c r="M3" s="142"/>
      <c r="N3" s="142"/>
      <c r="O3" s="142"/>
      <c r="P3" s="142"/>
      <c r="Q3" s="142"/>
      <c r="R3" s="143"/>
    </row>
    <row r="4" spans="2:18" s="24" customFormat="1" ht="20.25" customHeight="1">
      <c r="B4" s="167" t="s">
        <v>302</v>
      </c>
      <c r="C4" s="168"/>
      <c r="D4" s="55">
        <f>SUMIF(G:G,"Student",O:O)</f>
        <v>15400</v>
      </c>
      <c r="E4" s="182">
        <f>D4+D5</f>
        <v>44000</v>
      </c>
      <c r="F4" s="165">
        <f>SUMIFS(H:H,G:G,"Student",R:R,"&lt;&gt;Error")</f>
        <v>260</v>
      </c>
      <c r="G4" s="53"/>
      <c r="L4" s="157" t="s">
        <v>345</v>
      </c>
      <c r="M4" s="158"/>
      <c r="N4" s="159"/>
      <c r="O4" s="103"/>
      <c r="P4" s="103"/>
      <c r="Q4" s="103"/>
      <c r="R4" s="84"/>
    </row>
    <row r="5" spans="2:18" s="24" customFormat="1" ht="20.25" customHeight="1">
      <c r="B5" s="155" t="s">
        <v>303</v>
      </c>
      <c r="C5" s="156"/>
      <c r="D5" s="56">
        <f>SUMIF(G:G,"Student",P:P)</f>
        <v>28600</v>
      </c>
      <c r="E5" s="183"/>
      <c r="F5" s="166"/>
      <c r="G5" s="53"/>
      <c r="H5" s="54"/>
      <c r="I5" s="54"/>
      <c r="J5" s="54"/>
      <c r="L5" s="169" t="s">
        <v>354</v>
      </c>
      <c r="M5" s="170"/>
      <c r="N5" s="171"/>
      <c r="O5" s="54"/>
      <c r="P5" s="54"/>
      <c r="Q5" s="54"/>
      <c r="R5" s="84"/>
    </row>
    <row r="6" spans="2:18" s="24" customFormat="1" ht="20.25" customHeight="1">
      <c r="B6" s="167" t="s">
        <v>304</v>
      </c>
      <c r="C6" s="168"/>
      <c r="D6" s="55">
        <f>SUMIF(G:G,"Staff",O:O)</f>
        <v>136010</v>
      </c>
      <c r="E6" s="180">
        <f>D6+D7</f>
        <v>284330</v>
      </c>
      <c r="F6" s="163">
        <f>SUMIFS(H:H,G:G,"Staff",R:R,"&lt;&gt;Error")</f>
        <v>403</v>
      </c>
      <c r="G6" s="53"/>
      <c r="L6" s="172"/>
      <c r="M6" s="173"/>
      <c r="N6" s="174"/>
      <c r="R6" s="84"/>
    </row>
    <row r="7" spans="2:18" s="24" customFormat="1" ht="20.25" customHeight="1">
      <c r="B7" s="155" t="s">
        <v>305</v>
      </c>
      <c r="C7" s="156"/>
      <c r="D7" s="56">
        <f>SUMIF(G:G,"Staff",P:P)</f>
        <v>148320</v>
      </c>
      <c r="E7" s="181"/>
      <c r="F7" s="164"/>
      <c r="G7" s="53"/>
      <c r="L7" s="172"/>
      <c r="M7" s="173"/>
      <c r="N7" s="174"/>
      <c r="R7" s="84"/>
    </row>
    <row r="8" spans="2:18" s="24" customFormat="1" ht="20.25" customHeight="1">
      <c r="B8" s="167" t="s">
        <v>306</v>
      </c>
      <c r="C8" s="168"/>
      <c r="D8" s="55">
        <f>SUM(O:O)</f>
        <v>151410</v>
      </c>
      <c r="E8" s="178">
        <f>D8+D9</f>
        <v>328330</v>
      </c>
      <c r="F8" s="161">
        <f>F4+F6</f>
        <v>663</v>
      </c>
      <c r="G8" s="53"/>
      <c r="L8" s="172"/>
      <c r="M8" s="173"/>
      <c r="N8" s="174"/>
      <c r="R8" s="84"/>
    </row>
    <row r="9" spans="2:18" s="24" customFormat="1" ht="20.25" customHeight="1">
      <c r="B9" s="155" t="s">
        <v>307</v>
      </c>
      <c r="C9" s="156"/>
      <c r="D9" s="56">
        <f>SUM(P:P)</f>
        <v>176920</v>
      </c>
      <c r="E9" s="179"/>
      <c r="F9" s="162"/>
      <c r="G9" s="53"/>
      <c r="L9" s="172"/>
      <c r="M9" s="173"/>
      <c r="N9" s="174"/>
      <c r="R9" s="84"/>
    </row>
    <row r="10" spans="2:18" s="24" customFormat="1">
      <c r="B10" s="155" t="s">
        <v>344</v>
      </c>
      <c r="C10" s="156"/>
      <c r="D10" s="56">
        <f>SUM(N:N)</f>
        <v>0</v>
      </c>
      <c r="L10" s="172"/>
      <c r="M10" s="173"/>
      <c r="N10" s="174"/>
      <c r="R10" s="107"/>
    </row>
    <row r="11" spans="2:18" s="49" customFormat="1" ht="62.25" customHeight="1">
      <c r="B11" s="98"/>
      <c r="C11" s="97"/>
      <c r="D11" s="97"/>
      <c r="E11" s="97"/>
      <c r="F11" s="97"/>
      <c r="G11" s="97"/>
      <c r="H11" s="97"/>
      <c r="I11" s="97"/>
      <c r="J11" s="97"/>
      <c r="K11" s="97"/>
      <c r="L11" s="175"/>
      <c r="M11" s="176"/>
      <c r="N11" s="177"/>
      <c r="O11" s="97"/>
      <c r="P11" s="97"/>
      <c r="Q11" s="97"/>
      <c r="R11" s="99"/>
    </row>
    <row r="12" spans="2:18" ht="75" customHeight="1">
      <c r="B12" s="101" t="s">
        <v>162</v>
      </c>
      <c r="C12" s="101" t="s">
        <v>147</v>
      </c>
      <c r="D12" s="101" t="s">
        <v>216</v>
      </c>
      <c r="E12" s="101" t="s">
        <v>217</v>
      </c>
      <c r="F12" s="96" t="s">
        <v>223</v>
      </c>
      <c r="G12" s="101" t="s">
        <v>214</v>
      </c>
      <c r="H12" s="101" t="s">
        <v>213</v>
      </c>
      <c r="I12" s="100" t="s">
        <v>224</v>
      </c>
      <c r="J12" s="96" t="s">
        <v>212</v>
      </c>
      <c r="K12" s="101" t="s">
        <v>209</v>
      </c>
      <c r="L12" s="31" t="s">
        <v>349</v>
      </c>
      <c r="M12" s="101" t="s">
        <v>343</v>
      </c>
      <c r="N12" s="101" t="s">
        <v>344</v>
      </c>
      <c r="O12" s="31" t="s">
        <v>342</v>
      </c>
      <c r="P12" s="101" t="s">
        <v>175</v>
      </c>
      <c r="Q12" s="101" t="s">
        <v>163</v>
      </c>
      <c r="R12" s="101" t="s">
        <v>218</v>
      </c>
    </row>
    <row r="13" spans="2:18" s="38" customFormat="1" hidden="1">
      <c r="B13" s="18"/>
      <c r="C13" s="23"/>
      <c r="D13" s="46" t="str">
        <f t="shared" ref="D13:D14" si="0">IFERROR(IF(VLOOKUP(C13,PartnerN°Ref,2,FALSE)=0,"",VLOOKUP(C13,PartnerN°Ref,2,FALSE)),"")</f>
        <v/>
      </c>
      <c r="E13" s="46" t="str">
        <f t="shared" ref="E13:E14" si="1">IFERROR(IF(OR(VLOOKUP(C13,PartnerN°Ref,4,FALSE)="Country not found",VLOOKUP(C13,PartnerN°Ref,3,FALSE)=0),"",VLOOKUP(C13,PartnerN°Ref,3,FALSE)),"")</f>
        <v/>
      </c>
      <c r="F13" s="22"/>
      <c r="G13" s="85"/>
      <c r="H13" s="86">
        <v>0</v>
      </c>
      <c r="I13" s="22"/>
      <c r="J13" s="18"/>
      <c r="K13" s="86"/>
      <c r="L13" s="105"/>
      <c r="M13" s="106"/>
      <c r="N13" s="41">
        <f t="shared" ref="N13:N44" si="2">IF(AND(M13&gt;0,L13&lt;&gt;""),IF(M13&gt;(ROUND( (ROUND(ROUND(H13,0)*(VLOOKUP(J13,TravelCosts,2,FALSE)),2))/0.65,2)),ROUND(M13*0.8,2),"covered by unit cost"),0)</f>
        <v>0</v>
      </c>
      <c r="O13" s="41">
        <f t="shared" ref="O13:O44" si="3">IF(OR(AND(L13&lt;&gt;"",M13&gt;0,ISNUMBER(N13)),R13="Error"),0,ROUND(ROUND(H13,0)*(VLOOKUP(J13,TravelCosts,2,FALSE)),2))</f>
        <v>0</v>
      </c>
      <c r="P13" s="41">
        <f t="shared" ref="P13:P44" si="4">IF(R13="Error",0,IF(AND(G13="Staff",K13&gt;0,K13&lt;15),(120*K13)*H13,IF(AND(G13="Staff",K13&gt;14,K13&lt;61),(1680+((K13-14)*70))*H13,IF(AND(G13="Staff",K13&gt;60,K13&lt;91),(4900+((K13-60)*50))*H13,IF(AND(G13="Student",K13&gt;0,K13&lt;15),(55*K13)*H13,IF(AND(G13="Student",K13&gt;14,K13&lt;91),(770+((K13-14)*40))*H13,0))))))</f>
        <v>0</v>
      </c>
      <c r="Q13" s="42">
        <f t="shared" ref="Q13:Q44" si="5">IFERROR(N13+O13+P13,O13+P13)</f>
        <v>0</v>
      </c>
      <c r="R13" s="104" t="str">
        <f t="shared" ref="R13:R44" si="6">IF(OR(COUNTIF(WorkPackage,B13)=0,COUNTIF(PartnerN°,C13)=0,D13="",COUNTIF(CountryALL,E13)=0,F13="",COUNTIF(Category2,G13)=0,ISNUMBER(H13)=FALSE,H13&lt;=0,I13="",COUNTIF(TravelBands,J13)=0,ISNUMBER(K13)=FALSE,OR(K13&lt;0,K13&gt;90),IF(ISNUMBER(H13)=TRUE,H13=INT(H13*1)/1=FALSE),IF(ISNUMBER(K13)=TRUE,K13=INT(K13*1)/1=FALSE),AND(L13&lt;&gt;"",M13=0),AND(L13="",M13&gt;0),ISNUMBER(N13)=FALSE ),"Error","")</f>
        <v>Error</v>
      </c>
    </row>
    <row r="14" spans="2:18" s="38" customFormat="1">
      <c r="B14" s="18" t="s">
        <v>174</v>
      </c>
      <c r="C14" s="23" t="s">
        <v>8</v>
      </c>
      <c r="D14" s="46" t="str">
        <f t="shared" si="0"/>
        <v>Association of Schools of Public Health in Europe</v>
      </c>
      <c r="E14" s="46" t="str">
        <f t="shared" si="1"/>
        <v>Belgium</v>
      </c>
      <c r="F14" s="22" t="s">
        <v>370</v>
      </c>
      <c r="G14" s="85" t="s">
        <v>208</v>
      </c>
      <c r="H14" s="86">
        <v>3</v>
      </c>
      <c r="I14" s="22" t="s">
        <v>371</v>
      </c>
      <c r="J14" s="18" t="s">
        <v>150</v>
      </c>
      <c r="K14" s="86">
        <v>4</v>
      </c>
      <c r="L14" s="105"/>
      <c r="M14" s="106"/>
      <c r="N14" s="41">
        <f t="shared" si="2"/>
        <v>0</v>
      </c>
      <c r="O14" s="41">
        <f t="shared" si="3"/>
        <v>825</v>
      </c>
      <c r="P14" s="41">
        <f t="shared" si="4"/>
        <v>1440</v>
      </c>
      <c r="Q14" s="42">
        <f t="shared" si="5"/>
        <v>2265</v>
      </c>
      <c r="R14" s="104" t="str">
        <f t="shared" si="6"/>
        <v/>
      </c>
    </row>
    <row r="15" spans="2:18" s="38" customFormat="1">
      <c r="B15" s="18" t="s">
        <v>174</v>
      </c>
      <c r="C15" s="23" t="s">
        <v>8</v>
      </c>
      <c r="D15" s="46" t="str">
        <f t="shared" ref="D15:D78" si="7">IFERROR(IF(VLOOKUP(C15,PartnerN°Ref,2,FALSE)=0,"",VLOOKUP(C15,PartnerN°Ref,2,FALSE)),"")</f>
        <v>Association of Schools of Public Health in Europe</v>
      </c>
      <c r="E15" s="46" t="str">
        <f t="shared" ref="E15:E78" si="8">IFERROR(IF(OR(VLOOKUP(C15,PartnerN°Ref,4,FALSE)="Country not found",VLOOKUP(C15,PartnerN°Ref,3,FALSE)=0),"",VLOOKUP(C15,PartnerN°Ref,3,FALSE)),"")</f>
        <v>Belgium</v>
      </c>
      <c r="F15" s="22" t="s">
        <v>370</v>
      </c>
      <c r="G15" s="85" t="s">
        <v>208</v>
      </c>
      <c r="H15" s="86">
        <v>3</v>
      </c>
      <c r="I15" s="22" t="s">
        <v>372</v>
      </c>
      <c r="J15" s="18" t="s">
        <v>150</v>
      </c>
      <c r="K15" s="86">
        <v>5</v>
      </c>
      <c r="L15" s="105"/>
      <c r="M15" s="106"/>
      <c r="N15" s="41">
        <f t="shared" si="2"/>
        <v>0</v>
      </c>
      <c r="O15" s="41">
        <f t="shared" si="3"/>
        <v>825</v>
      </c>
      <c r="P15" s="41">
        <f t="shared" si="4"/>
        <v>1800</v>
      </c>
      <c r="Q15" s="42">
        <f t="shared" si="5"/>
        <v>2625</v>
      </c>
      <c r="R15" s="104" t="str">
        <f t="shared" si="6"/>
        <v/>
      </c>
    </row>
    <row r="16" spans="2:18" s="38" customFormat="1">
      <c r="B16" s="18" t="s">
        <v>174</v>
      </c>
      <c r="C16" s="23" t="s">
        <v>8</v>
      </c>
      <c r="D16" s="46" t="str">
        <f t="shared" si="7"/>
        <v>Association of Schools of Public Health in Europe</v>
      </c>
      <c r="E16" s="46" t="str">
        <f t="shared" si="8"/>
        <v>Belgium</v>
      </c>
      <c r="F16" s="22" t="s">
        <v>370</v>
      </c>
      <c r="G16" s="85" t="s">
        <v>208</v>
      </c>
      <c r="H16" s="86">
        <v>3</v>
      </c>
      <c r="I16" s="22" t="s">
        <v>373</v>
      </c>
      <c r="J16" s="18" t="s">
        <v>150</v>
      </c>
      <c r="K16" s="86">
        <v>4</v>
      </c>
      <c r="L16" s="105"/>
      <c r="M16" s="106"/>
      <c r="N16" s="41">
        <f t="shared" si="2"/>
        <v>0</v>
      </c>
      <c r="O16" s="41">
        <f t="shared" si="3"/>
        <v>825</v>
      </c>
      <c r="P16" s="41">
        <f t="shared" si="4"/>
        <v>1440</v>
      </c>
      <c r="Q16" s="42">
        <f t="shared" si="5"/>
        <v>2265</v>
      </c>
      <c r="R16" s="104" t="str">
        <f t="shared" si="6"/>
        <v/>
      </c>
    </row>
    <row r="17" spans="2:18" s="38" customFormat="1">
      <c r="B17" s="18" t="s">
        <v>174</v>
      </c>
      <c r="C17" s="23" t="s">
        <v>8</v>
      </c>
      <c r="D17" s="46" t="str">
        <f t="shared" si="7"/>
        <v>Association of Schools of Public Health in Europe</v>
      </c>
      <c r="E17" s="46" t="str">
        <f t="shared" si="8"/>
        <v>Belgium</v>
      </c>
      <c r="F17" s="22" t="s">
        <v>370</v>
      </c>
      <c r="G17" s="85" t="s">
        <v>208</v>
      </c>
      <c r="H17" s="86">
        <v>3</v>
      </c>
      <c r="I17" s="22" t="s">
        <v>374</v>
      </c>
      <c r="J17" s="18" t="s">
        <v>331</v>
      </c>
      <c r="K17" s="86">
        <v>5</v>
      </c>
      <c r="L17" s="105"/>
      <c r="M17" s="106"/>
      <c r="N17" s="41">
        <f t="shared" si="2"/>
        <v>0</v>
      </c>
      <c r="O17" s="41">
        <f t="shared" si="3"/>
        <v>60</v>
      </c>
      <c r="P17" s="41">
        <f t="shared" si="4"/>
        <v>1800</v>
      </c>
      <c r="Q17" s="42">
        <f t="shared" si="5"/>
        <v>1860</v>
      </c>
      <c r="R17" s="104" t="str">
        <f t="shared" si="6"/>
        <v/>
      </c>
    </row>
    <row r="18" spans="2:18" s="38" customFormat="1">
      <c r="B18" s="18" t="s">
        <v>174</v>
      </c>
      <c r="C18" s="23" t="s">
        <v>9</v>
      </c>
      <c r="D18" s="46" t="str">
        <f t="shared" si="7"/>
        <v>Ashkelon Academic College</v>
      </c>
      <c r="E18" s="46" t="str">
        <f t="shared" si="8"/>
        <v>Israel</v>
      </c>
      <c r="F18" s="22" t="s">
        <v>375</v>
      </c>
      <c r="G18" s="85" t="s">
        <v>208</v>
      </c>
      <c r="H18" s="86">
        <v>3</v>
      </c>
      <c r="I18" s="22" t="s">
        <v>370</v>
      </c>
      <c r="J18" s="18" t="s">
        <v>154</v>
      </c>
      <c r="K18" s="86">
        <v>4</v>
      </c>
      <c r="L18" s="105"/>
      <c r="M18" s="106"/>
      <c r="N18" s="41">
        <f t="shared" si="2"/>
        <v>0</v>
      </c>
      <c r="O18" s="41">
        <f t="shared" si="3"/>
        <v>1590</v>
      </c>
      <c r="P18" s="41">
        <f t="shared" si="4"/>
        <v>1440</v>
      </c>
      <c r="Q18" s="42">
        <f t="shared" si="5"/>
        <v>3030</v>
      </c>
      <c r="R18" s="104" t="str">
        <f t="shared" si="6"/>
        <v/>
      </c>
    </row>
    <row r="19" spans="2:18" s="38" customFormat="1">
      <c r="B19" s="18" t="s">
        <v>174</v>
      </c>
      <c r="C19" s="23" t="s">
        <v>9</v>
      </c>
      <c r="D19" s="46" t="str">
        <f t="shared" si="7"/>
        <v>Ashkelon Academic College</v>
      </c>
      <c r="E19" s="46" t="str">
        <f t="shared" si="8"/>
        <v>Israel</v>
      </c>
      <c r="F19" s="22" t="s">
        <v>375</v>
      </c>
      <c r="G19" s="85" t="s">
        <v>208</v>
      </c>
      <c r="H19" s="86">
        <v>3</v>
      </c>
      <c r="I19" s="22" t="s">
        <v>371</v>
      </c>
      <c r="J19" s="18" t="s">
        <v>155</v>
      </c>
      <c r="K19" s="86">
        <v>4</v>
      </c>
      <c r="L19" s="105"/>
      <c r="M19" s="106"/>
      <c r="N19" s="41">
        <f t="shared" si="2"/>
        <v>0</v>
      </c>
      <c r="O19" s="41">
        <f t="shared" si="3"/>
        <v>2460</v>
      </c>
      <c r="P19" s="41">
        <f t="shared" si="4"/>
        <v>1440</v>
      </c>
      <c r="Q19" s="42">
        <f t="shared" si="5"/>
        <v>3900</v>
      </c>
      <c r="R19" s="104" t="str">
        <f t="shared" si="6"/>
        <v/>
      </c>
    </row>
    <row r="20" spans="2:18" s="38" customFormat="1">
      <c r="B20" s="18" t="s">
        <v>174</v>
      </c>
      <c r="C20" s="23" t="s">
        <v>9</v>
      </c>
      <c r="D20" s="46" t="str">
        <f t="shared" si="7"/>
        <v>Ashkelon Academic College</v>
      </c>
      <c r="E20" s="46" t="str">
        <f t="shared" si="8"/>
        <v>Israel</v>
      </c>
      <c r="F20" s="22" t="s">
        <v>375</v>
      </c>
      <c r="G20" s="85" t="s">
        <v>208</v>
      </c>
      <c r="H20" s="86">
        <v>3</v>
      </c>
      <c r="I20" s="22" t="s">
        <v>372</v>
      </c>
      <c r="J20" s="18" t="s">
        <v>151</v>
      </c>
      <c r="K20" s="86">
        <v>5</v>
      </c>
      <c r="L20" s="105"/>
      <c r="M20" s="106"/>
      <c r="N20" s="41">
        <f t="shared" si="2"/>
        <v>0</v>
      </c>
      <c r="O20" s="41">
        <f t="shared" si="3"/>
        <v>1080</v>
      </c>
      <c r="P20" s="41">
        <f t="shared" si="4"/>
        <v>1800</v>
      </c>
      <c r="Q20" s="42">
        <f t="shared" si="5"/>
        <v>2880</v>
      </c>
      <c r="R20" s="104" t="str">
        <f t="shared" si="6"/>
        <v/>
      </c>
    </row>
    <row r="21" spans="2:18" s="38" customFormat="1">
      <c r="B21" s="18" t="s">
        <v>174</v>
      </c>
      <c r="C21" s="23" t="s">
        <v>9</v>
      </c>
      <c r="D21" s="46" t="str">
        <f t="shared" si="7"/>
        <v>Ashkelon Academic College</v>
      </c>
      <c r="E21" s="46" t="str">
        <f t="shared" si="8"/>
        <v>Israel</v>
      </c>
      <c r="F21" s="22" t="s">
        <v>375</v>
      </c>
      <c r="G21" s="85" t="s">
        <v>208</v>
      </c>
      <c r="H21" s="86">
        <v>3</v>
      </c>
      <c r="I21" s="22" t="s">
        <v>373</v>
      </c>
      <c r="J21" s="18" t="s">
        <v>154</v>
      </c>
      <c r="K21" s="86">
        <v>4</v>
      </c>
      <c r="L21" s="105"/>
      <c r="M21" s="106"/>
      <c r="N21" s="41">
        <f t="shared" si="2"/>
        <v>0</v>
      </c>
      <c r="O21" s="41">
        <f t="shared" si="3"/>
        <v>1590</v>
      </c>
      <c r="P21" s="41">
        <f t="shared" si="4"/>
        <v>1440</v>
      </c>
      <c r="Q21" s="42">
        <f t="shared" si="5"/>
        <v>3030</v>
      </c>
      <c r="R21" s="104" t="str">
        <f t="shared" si="6"/>
        <v/>
      </c>
    </row>
    <row r="22" spans="2:18" s="38" customFormat="1">
      <c r="B22" s="18" t="s">
        <v>174</v>
      </c>
      <c r="C22" s="23" t="s">
        <v>9</v>
      </c>
      <c r="D22" s="46" t="str">
        <f t="shared" si="7"/>
        <v>Ashkelon Academic College</v>
      </c>
      <c r="E22" s="46" t="str">
        <f t="shared" si="8"/>
        <v>Israel</v>
      </c>
      <c r="F22" s="22" t="s">
        <v>375</v>
      </c>
      <c r="G22" s="85" t="s">
        <v>208</v>
      </c>
      <c r="H22" s="86">
        <v>3</v>
      </c>
      <c r="I22" s="22" t="s">
        <v>374</v>
      </c>
      <c r="J22" s="18" t="s">
        <v>154</v>
      </c>
      <c r="K22" s="86">
        <v>5</v>
      </c>
      <c r="L22" s="105"/>
      <c r="M22" s="106"/>
      <c r="N22" s="41">
        <f t="shared" si="2"/>
        <v>0</v>
      </c>
      <c r="O22" s="41">
        <f t="shared" si="3"/>
        <v>1590</v>
      </c>
      <c r="P22" s="41">
        <f t="shared" si="4"/>
        <v>1800</v>
      </c>
      <c r="Q22" s="42">
        <f t="shared" si="5"/>
        <v>3390</v>
      </c>
      <c r="R22" s="104" t="str">
        <f t="shared" si="6"/>
        <v/>
      </c>
    </row>
    <row r="23" spans="2:18" s="38" customFormat="1">
      <c r="B23" s="18" t="s">
        <v>174</v>
      </c>
      <c r="C23" s="23" t="s">
        <v>10</v>
      </c>
      <c r="D23" s="46" t="str">
        <f t="shared" si="7"/>
        <v>Hebrew University of Jerusalem</v>
      </c>
      <c r="E23" s="46" t="str">
        <f t="shared" si="8"/>
        <v>Israel</v>
      </c>
      <c r="F23" s="22" t="s">
        <v>376</v>
      </c>
      <c r="G23" s="85" t="s">
        <v>208</v>
      </c>
      <c r="H23" s="86">
        <v>3</v>
      </c>
      <c r="I23" s="22" t="s">
        <v>370</v>
      </c>
      <c r="J23" s="18" t="s">
        <v>154</v>
      </c>
      <c r="K23" s="86">
        <v>4</v>
      </c>
      <c r="L23" s="105"/>
      <c r="M23" s="106"/>
      <c r="N23" s="41">
        <f t="shared" si="2"/>
        <v>0</v>
      </c>
      <c r="O23" s="41">
        <f t="shared" si="3"/>
        <v>1590</v>
      </c>
      <c r="P23" s="41">
        <f t="shared" si="4"/>
        <v>1440</v>
      </c>
      <c r="Q23" s="42">
        <f t="shared" si="5"/>
        <v>3030</v>
      </c>
      <c r="R23" s="104" t="str">
        <f t="shared" si="6"/>
        <v/>
      </c>
    </row>
    <row r="24" spans="2:18" s="38" customFormat="1">
      <c r="B24" s="18" t="s">
        <v>174</v>
      </c>
      <c r="C24" s="23" t="s">
        <v>10</v>
      </c>
      <c r="D24" s="46" t="str">
        <f t="shared" si="7"/>
        <v>Hebrew University of Jerusalem</v>
      </c>
      <c r="E24" s="46" t="str">
        <f t="shared" si="8"/>
        <v>Israel</v>
      </c>
      <c r="F24" s="22" t="s">
        <v>376</v>
      </c>
      <c r="G24" s="85" t="s">
        <v>208</v>
      </c>
      <c r="H24" s="86">
        <v>3</v>
      </c>
      <c r="I24" s="22" t="s">
        <v>371</v>
      </c>
      <c r="J24" s="18" t="s">
        <v>155</v>
      </c>
      <c r="K24" s="86">
        <v>4</v>
      </c>
      <c r="L24" s="105"/>
      <c r="M24" s="106"/>
      <c r="N24" s="41">
        <f t="shared" si="2"/>
        <v>0</v>
      </c>
      <c r="O24" s="41">
        <f t="shared" si="3"/>
        <v>2460</v>
      </c>
      <c r="P24" s="41">
        <f t="shared" si="4"/>
        <v>1440</v>
      </c>
      <c r="Q24" s="42">
        <f t="shared" si="5"/>
        <v>3900</v>
      </c>
      <c r="R24" s="104" t="str">
        <f t="shared" si="6"/>
        <v/>
      </c>
    </row>
    <row r="25" spans="2:18" s="38" customFormat="1">
      <c r="B25" s="18" t="s">
        <v>174</v>
      </c>
      <c r="C25" s="23" t="s">
        <v>10</v>
      </c>
      <c r="D25" s="46" t="str">
        <f t="shared" si="7"/>
        <v>Hebrew University of Jerusalem</v>
      </c>
      <c r="E25" s="46" t="str">
        <f t="shared" si="8"/>
        <v>Israel</v>
      </c>
      <c r="F25" s="22" t="s">
        <v>376</v>
      </c>
      <c r="G25" s="85" t="s">
        <v>208</v>
      </c>
      <c r="H25" s="86">
        <v>3</v>
      </c>
      <c r="I25" s="22" t="s">
        <v>372</v>
      </c>
      <c r="J25" s="18" t="s">
        <v>151</v>
      </c>
      <c r="K25" s="86">
        <v>5</v>
      </c>
      <c r="L25" s="105"/>
      <c r="M25" s="106"/>
      <c r="N25" s="41">
        <f t="shared" si="2"/>
        <v>0</v>
      </c>
      <c r="O25" s="41">
        <f t="shared" si="3"/>
        <v>1080</v>
      </c>
      <c r="P25" s="41">
        <f t="shared" si="4"/>
        <v>1800</v>
      </c>
      <c r="Q25" s="42">
        <f t="shared" si="5"/>
        <v>2880</v>
      </c>
      <c r="R25" s="104" t="str">
        <f t="shared" si="6"/>
        <v/>
      </c>
    </row>
    <row r="26" spans="2:18" s="38" customFormat="1">
      <c r="B26" s="18" t="s">
        <v>174</v>
      </c>
      <c r="C26" s="23" t="s">
        <v>10</v>
      </c>
      <c r="D26" s="46" t="str">
        <f t="shared" si="7"/>
        <v>Hebrew University of Jerusalem</v>
      </c>
      <c r="E26" s="46" t="str">
        <f t="shared" si="8"/>
        <v>Israel</v>
      </c>
      <c r="F26" s="22" t="s">
        <v>376</v>
      </c>
      <c r="G26" s="85" t="s">
        <v>208</v>
      </c>
      <c r="H26" s="86">
        <v>3</v>
      </c>
      <c r="I26" s="22" t="s">
        <v>373</v>
      </c>
      <c r="J26" s="18" t="s">
        <v>154</v>
      </c>
      <c r="K26" s="86">
        <v>4</v>
      </c>
      <c r="L26" s="105"/>
      <c r="M26" s="106"/>
      <c r="N26" s="41">
        <f t="shared" si="2"/>
        <v>0</v>
      </c>
      <c r="O26" s="41">
        <f t="shared" si="3"/>
        <v>1590</v>
      </c>
      <c r="P26" s="41">
        <f t="shared" si="4"/>
        <v>1440</v>
      </c>
      <c r="Q26" s="42">
        <f t="shared" si="5"/>
        <v>3030</v>
      </c>
      <c r="R26" s="104" t="str">
        <f t="shared" si="6"/>
        <v/>
      </c>
    </row>
    <row r="27" spans="2:18" s="38" customFormat="1">
      <c r="B27" s="18" t="s">
        <v>174</v>
      </c>
      <c r="C27" s="23" t="s">
        <v>10</v>
      </c>
      <c r="D27" s="46" t="str">
        <f t="shared" si="7"/>
        <v>Hebrew University of Jerusalem</v>
      </c>
      <c r="E27" s="46" t="str">
        <f t="shared" si="8"/>
        <v>Israel</v>
      </c>
      <c r="F27" s="22" t="s">
        <v>376</v>
      </c>
      <c r="G27" s="85" t="s">
        <v>208</v>
      </c>
      <c r="H27" s="86">
        <v>3</v>
      </c>
      <c r="I27" s="22" t="s">
        <v>374</v>
      </c>
      <c r="J27" s="18" t="s">
        <v>154</v>
      </c>
      <c r="K27" s="86">
        <v>5</v>
      </c>
      <c r="L27" s="105"/>
      <c r="M27" s="106"/>
      <c r="N27" s="41">
        <f t="shared" si="2"/>
        <v>0</v>
      </c>
      <c r="O27" s="41">
        <f t="shared" si="3"/>
        <v>1590</v>
      </c>
      <c r="P27" s="41">
        <f t="shared" si="4"/>
        <v>1800</v>
      </c>
      <c r="Q27" s="42">
        <f t="shared" si="5"/>
        <v>3390</v>
      </c>
      <c r="R27" s="104" t="str">
        <f t="shared" si="6"/>
        <v/>
      </c>
    </row>
    <row r="28" spans="2:18" s="38" customFormat="1">
      <c r="B28" s="18" t="s">
        <v>174</v>
      </c>
      <c r="C28" s="23" t="s">
        <v>11</v>
      </c>
      <c r="D28" s="46" t="str">
        <f t="shared" si="7"/>
        <v>University College Cork</v>
      </c>
      <c r="E28" s="46" t="str">
        <f t="shared" si="8"/>
        <v>Ireland</v>
      </c>
      <c r="F28" s="22" t="s">
        <v>371</v>
      </c>
      <c r="G28" s="85" t="s">
        <v>208</v>
      </c>
      <c r="H28" s="86">
        <v>3</v>
      </c>
      <c r="I28" s="22" t="s">
        <v>370</v>
      </c>
      <c r="J28" s="18" t="s">
        <v>150</v>
      </c>
      <c r="K28" s="86">
        <v>4</v>
      </c>
      <c r="L28" s="105"/>
      <c r="M28" s="106"/>
      <c r="N28" s="41">
        <f t="shared" si="2"/>
        <v>0</v>
      </c>
      <c r="O28" s="41">
        <f t="shared" si="3"/>
        <v>825</v>
      </c>
      <c r="P28" s="41">
        <f t="shared" si="4"/>
        <v>1440</v>
      </c>
      <c r="Q28" s="42">
        <f t="shared" si="5"/>
        <v>2265</v>
      </c>
      <c r="R28" s="104" t="str">
        <f t="shared" si="6"/>
        <v/>
      </c>
    </row>
    <row r="29" spans="2:18" s="38" customFormat="1">
      <c r="B29" s="18" t="s">
        <v>174</v>
      </c>
      <c r="C29" s="23" t="s">
        <v>11</v>
      </c>
      <c r="D29" s="46" t="str">
        <f t="shared" si="7"/>
        <v>University College Cork</v>
      </c>
      <c r="E29" s="46" t="str">
        <f t="shared" si="8"/>
        <v>Ireland</v>
      </c>
      <c r="F29" s="22" t="s">
        <v>371</v>
      </c>
      <c r="G29" s="85" t="s">
        <v>208</v>
      </c>
      <c r="H29" s="86">
        <v>3</v>
      </c>
      <c r="I29" s="22" t="s">
        <v>372</v>
      </c>
      <c r="J29" s="18" t="s">
        <v>150</v>
      </c>
      <c r="K29" s="86">
        <v>5</v>
      </c>
      <c r="L29" s="105"/>
      <c r="M29" s="106"/>
      <c r="N29" s="41">
        <f t="shared" si="2"/>
        <v>0</v>
      </c>
      <c r="O29" s="41">
        <f t="shared" si="3"/>
        <v>825</v>
      </c>
      <c r="P29" s="41">
        <f t="shared" si="4"/>
        <v>1800</v>
      </c>
      <c r="Q29" s="42">
        <f t="shared" si="5"/>
        <v>2625</v>
      </c>
      <c r="R29" s="104" t="str">
        <f t="shared" si="6"/>
        <v/>
      </c>
    </row>
    <row r="30" spans="2:18" s="38" customFormat="1">
      <c r="B30" s="18" t="s">
        <v>174</v>
      </c>
      <c r="C30" s="23" t="s">
        <v>11</v>
      </c>
      <c r="D30" s="46" t="str">
        <f t="shared" si="7"/>
        <v>University College Cork</v>
      </c>
      <c r="E30" s="46" t="str">
        <f t="shared" si="8"/>
        <v>Ireland</v>
      </c>
      <c r="F30" s="22" t="s">
        <v>371</v>
      </c>
      <c r="G30" s="85" t="s">
        <v>208</v>
      </c>
      <c r="H30" s="86">
        <v>3</v>
      </c>
      <c r="I30" s="22" t="s">
        <v>373</v>
      </c>
      <c r="J30" s="18" t="s">
        <v>150</v>
      </c>
      <c r="K30" s="86">
        <v>4</v>
      </c>
      <c r="L30" s="105"/>
      <c r="M30" s="106"/>
      <c r="N30" s="41">
        <f t="shared" si="2"/>
        <v>0</v>
      </c>
      <c r="O30" s="41">
        <f t="shared" si="3"/>
        <v>825</v>
      </c>
      <c r="P30" s="41">
        <f t="shared" si="4"/>
        <v>1440</v>
      </c>
      <c r="Q30" s="42">
        <f t="shared" si="5"/>
        <v>2265</v>
      </c>
      <c r="R30" s="104" t="str">
        <f t="shared" si="6"/>
        <v/>
      </c>
    </row>
    <row r="31" spans="2:18" s="38" customFormat="1">
      <c r="B31" s="18" t="s">
        <v>174</v>
      </c>
      <c r="C31" s="23" t="s">
        <v>11</v>
      </c>
      <c r="D31" s="46" t="str">
        <f t="shared" si="7"/>
        <v>University College Cork</v>
      </c>
      <c r="E31" s="46" t="str">
        <f t="shared" si="8"/>
        <v>Ireland</v>
      </c>
      <c r="F31" s="22" t="s">
        <v>371</v>
      </c>
      <c r="G31" s="85" t="s">
        <v>208</v>
      </c>
      <c r="H31" s="86">
        <v>3</v>
      </c>
      <c r="I31" s="22" t="s">
        <v>374</v>
      </c>
      <c r="J31" s="18" t="s">
        <v>150</v>
      </c>
      <c r="K31" s="86">
        <v>5</v>
      </c>
      <c r="L31" s="105"/>
      <c r="M31" s="106"/>
      <c r="N31" s="41">
        <f t="shared" si="2"/>
        <v>0</v>
      </c>
      <c r="O31" s="41">
        <f t="shared" si="3"/>
        <v>825</v>
      </c>
      <c r="P31" s="41">
        <f t="shared" si="4"/>
        <v>1800</v>
      </c>
      <c r="Q31" s="42">
        <f t="shared" si="5"/>
        <v>2625</v>
      </c>
      <c r="R31" s="104" t="str">
        <f t="shared" si="6"/>
        <v/>
      </c>
    </row>
    <row r="32" spans="2:18" s="38" customFormat="1">
      <c r="B32" s="18" t="s">
        <v>174</v>
      </c>
      <c r="C32" s="23" t="s">
        <v>12</v>
      </c>
      <c r="D32" s="46" t="str">
        <f t="shared" si="7"/>
        <v>University of Haifa</v>
      </c>
      <c r="E32" s="46" t="str">
        <f t="shared" si="8"/>
        <v>Israel</v>
      </c>
      <c r="F32" s="22" t="s">
        <v>377</v>
      </c>
      <c r="G32" s="85" t="s">
        <v>208</v>
      </c>
      <c r="H32" s="86">
        <v>3</v>
      </c>
      <c r="I32" s="22" t="s">
        <v>370</v>
      </c>
      <c r="J32" s="18" t="s">
        <v>154</v>
      </c>
      <c r="K32" s="86">
        <v>4</v>
      </c>
      <c r="L32" s="105"/>
      <c r="M32" s="106"/>
      <c r="N32" s="41">
        <f t="shared" si="2"/>
        <v>0</v>
      </c>
      <c r="O32" s="41">
        <f t="shared" si="3"/>
        <v>1590</v>
      </c>
      <c r="P32" s="41">
        <f t="shared" si="4"/>
        <v>1440</v>
      </c>
      <c r="Q32" s="42">
        <f t="shared" si="5"/>
        <v>3030</v>
      </c>
      <c r="R32" s="104" t="str">
        <f t="shared" si="6"/>
        <v/>
      </c>
    </row>
    <row r="33" spans="2:18" s="38" customFormat="1">
      <c r="B33" s="18" t="s">
        <v>174</v>
      </c>
      <c r="C33" s="23" t="s">
        <v>12</v>
      </c>
      <c r="D33" s="46" t="str">
        <f t="shared" si="7"/>
        <v>University of Haifa</v>
      </c>
      <c r="E33" s="46" t="str">
        <f t="shared" si="8"/>
        <v>Israel</v>
      </c>
      <c r="F33" s="22" t="s">
        <v>377</v>
      </c>
      <c r="G33" s="85" t="s">
        <v>208</v>
      </c>
      <c r="H33" s="86">
        <v>3</v>
      </c>
      <c r="I33" s="22" t="s">
        <v>371</v>
      </c>
      <c r="J33" s="18" t="s">
        <v>155</v>
      </c>
      <c r="K33" s="86">
        <v>4</v>
      </c>
      <c r="L33" s="105"/>
      <c r="M33" s="106"/>
      <c r="N33" s="41">
        <f t="shared" si="2"/>
        <v>0</v>
      </c>
      <c r="O33" s="41">
        <f t="shared" si="3"/>
        <v>2460</v>
      </c>
      <c r="P33" s="41">
        <f t="shared" si="4"/>
        <v>1440</v>
      </c>
      <c r="Q33" s="42">
        <f t="shared" si="5"/>
        <v>3900</v>
      </c>
      <c r="R33" s="104" t="str">
        <f t="shared" si="6"/>
        <v/>
      </c>
    </row>
    <row r="34" spans="2:18" s="38" customFormat="1">
      <c r="B34" s="18" t="s">
        <v>174</v>
      </c>
      <c r="C34" s="23" t="s">
        <v>12</v>
      </c>
      <c r="D34" s="46" t="str">
        <f t="shared" si="7"/>
        <v>University of Haifa</v>
      </c>
      <c r="E34" s="46" t="str">
        <f t="shared" si="8"/>
        <v>Israel</v>
      </c>
      <c r="F34" s="22" t="s">
        <v>377</v>
      </c>
      <c r="G34" s="85" t="s">
        <v>208</v>
      </c>
      <c r="H34" s="86">
        <v>3</v>
      </c>
      <c r="I34" s="22" t="s">
        <v>372</v>
      </c>
      <c r="J34" s="18" t="s">
        <v>151</v>
      </c>
      <c r="K34" s="86">
        <v>5</v>
      </c>
      <c r="L34" s="105"/>
      <c r="M34" s="106"/>
      <c r="N34" s="41">
        <f t="shared" si="2"/>
        <v>0</v>
      </c>
      <c r="O34" s="41">
        <f t="shared" si="3"/>
        <v>1080</v>
      </c>
      <c r="P34" s="41">
        <f t="shared" si="4"/>
        <v>1800</v>
      </c>
      <c r="Q34" s="42">
        <f t="shared" si="5"/>
        <v>2880</v>
      </c>
      <c r="R34" s="104" t="str">
        <f t="shared" si="6"/>
        <v/>
      </c>
    </row>
    <row r="35" spans="2:18" s="38" customFormat="1">
      <c r="B35" s="18" t="s">
        <v>174</v>
      </c>
      <c r="C35" s="23" t="s">
        <v>12</v>
      </c>
      <c r="D35" s="46" t="str">
        <f t="shared" si="7"/>
        <v>University of Haifa</v>
      </c>
      <c r="E35" s="46" t="str">
        <f t="shared" si="8"/>
        <v>Israel</v>
      </c>
      <c r="F35" s="22" t="s">
        <v>377</v>
      </c>
      <c r="G35" s="85" t="s">
        <v>208</v>
      </c>
      <c r="H35" s="86">
        <v>3</v>
      </c>
      <c r="I35" s="22" t="s">
        <v>373</v>
      </c>
      <c r="J35" s="18" t="s">
        <v>154</v>
      </c>
      <c r="K35" s="86">
        <v>4</v>
      </c>
      <c r="L35" s="105"/>
      <c r="M35" s="106"/>
      <c r="N35" s="41">
        <f t="shared" si="2"/>
        <v>0</v>
      </c>
      <c r="O35" s="41">
        <f t="shared" si="3"/>
        <v>1590</v>
      </c>
      <c r="P35" s="41">
        <f t="shared" si="4"/>
        <v>1440</v>
      </c>
      <c r="Q35" s="42">
        <f t="shared" si="5"/>
        <v>3030</v>
      </c>
      <c r="R35" s="104" t="str">
        <f t="shared" si="6"/>
        <v/>
      </c>
    </row>
    <row r="36" spans="2:18" s="38" customFormat="1">
      <c r="B36" s="18" t="s">
        <v>174</v>
      </c>
      <c r="C36" s="23" t="s">
        <v>12</v>
      </c>
      <c r="D36" s="46" t="str">
        <f t="shared" si="7"/>
        <v>University of Haifa</v>
      </c>
      <c r="E36" s="46" t="str">
        <f t="shared" si="8"/>
        <v>Israel</v>
      </c>
      <c r="F36" s="22" t="s">
        <v>377</v>
      </c>
      <c r="G36" s="85" t="s">
        <v>208</v>
      </c>
      <c r="H36" s="86">
        <v>3</v>
      </c>
      <c r="I36" s="22" t="s">
        <v>374</v>
      </c>
      <c r="J36" s="18" t="s">
        <v>154</v>
      </c>
      <c r="K36" s="86">
        <v>5</v>
      </c>
      <c r="L36" s="105"/>
      <c r="M36" s="106"/>
      <c r="N36" s="41">
        <f t="shared" si="2"/>
        <v>0</v>
      </c>
      <c r="O36" s="41">
        <f t="shared" si="3"/>
        <v>1590</v>
      </c>
      <c r="P36" s="41">
        <f t="shared" si="4"/>
        <v>1800</v>
      </c>
      <c r="Q36" s="42">
        <f t="shared" si="5"/>
        <v>3390</v>
      </c>
      <c r="R36" s="104" t="str">
        <f t="shared" si="6"/>
        <v/>
      </c>
    </row>
    <row r="37" spans="2:18" s="38" customFormat="1">
      <c r="B37" s="18" t="s">
        <v>174</v>
      </c>
      <c r="C37" s="23" t="s">
        <v>13</v>
      </c>
      <c r="D37" s="46" t="str">
        <f t="shared" si="7"/>
        <v>Jagiellonian University</v>
      </c>
      <c r="E37" s="46" t="str">
        <f t="shared" si="8"/>
        <v>Poland</v>
      </c>
      <c r="F37" s="22" t="s">
        <v>372</v>
      </c>
      <c r="G37" s="85" t="s">
        <v>208</v>
      </c>
      <c r="H37" s="86">
        <v>3</v>
      </c>
      <c r="I37" s="22" t="s">
        <v>370</v>
      </c>
      <c r="J37" s="18" t="s">
        <v>150</v>
      </c>
      <c r="K37" s="86">
        <v>4</v>
      </c>
      <c r="L37" s="105"/>
      <c r="M37" s="106"/>
      <c r="N37" s="41">
        <f t="shared" si="2"/>
        <v>0</v>
      </c>
      <c r="O37" s="41">
        <f t="shared" si="3"/>
        <v>825</v>
      </c>
      <c r="P37" s="41">
        <f t="shared" si="4"/>
        <v>1440</v>
      </c>
      <c r="Q37" s="42">
        <f t="shared" si="5"/>
        <v>2265</v>
      </c>
      <c r="R37" s="104" t="str">
        <f t="shared" si="6"/>
        <v/>
      </c>
    </row>
    <row r="38" spans="2:18" s="38" customFormat="1">
      <c r="B38" s="18" t="s">
        <v>174</v>
      </c>
      <c r="C38" s="23" t="s">
        <v>13</v>
      </c>
      <c r="D38" s="46" t="str">
        <f t="shared" si="7"/>
        <v>Jagiellonian University</v>
      </c>
      <c r="E38" s="46" t="str">
        <f t="shared" si="8"/>
        <v>Poland</v>
      </c>
      <c r="F38" s="22" t="s">
        <v>372</v>
      </c>
      <c r="G38" s="85" t="s">
        <v>208</v>
      </c>
      <c r="H38" s="86">
        <v>3</v>
      </c>
      <c r="I38" s="22" t="s">
        <v>371</v>
      </c>
      <c r="J38" s="18" t="s">
        <v>150</v>
      </c>
      <c r="K38" s="86">
        <v>4</v>
      </c>
      <c r="L38" s="105"/>
      <c r="M38" s="106"/>
      <c r="N38" s="41">
        <f t="shared" si="2"/>
        <v>0</v>
      </c>
      <c r="O38" s="41">
        <f t="shared" si="3"/>
        <v>825</v>
      </c>
      <c r="P38" s="41">
        <f t="shared" si="4"/>
        <v>1440</v>
      </c>
      <c r="Q38" s="42">
        <f t="shared" si="5"/>
        <v>2265</v>
      </c>
      <c r="R38" s="104" t="str">
        <f t="shared" si="6"/>
        <v/>
      </c>
    </row>
    <row r="39" spans="2:18" s="38" customFormat="1">
      <c r="B39" s="18" t="s">
        <v>174</v>
      </c>
      <c r="C39" s="23" t="s">
        <v>13</v>
      </c>
      <c r="D39" s="46" t="str">
        <f t="shared" si="7"/>
        <v>Jagiellonian University</v>
      </c>
      <c r="E39" s="46" t="str">
        <f t="shared" si="8"/>
        <v>Poland</v>
      </c>
      <c r="F39" s="22" t="s">
        <v>372</v>
      </c>
      <c r="G39" s="85" t="s">
        <v>208</v>
      </c>
      <c r="H39" s="86">
        <v>3</v>
      </c>
      <c r="I39" s="22" t="s">
        <v>373</v>
      </c>
      <c r="J39" s="18" t="s">
        <v>150</v>
      </c>
      <c r="K39" s="86">
        <v>4</v>
      </c>
      <c r="L39" s="105"/>
      <c r="M39" s="106"/>
      <c r="N39" s="41">
        <f t="shared" si="2"/>
        <v>0</v>
      </c>
      <c r="O39" s="41">
        <f t="shared" si="3"/>
        <v>825</v>
      </c>
      <c r="P39" s="41">
        <f t="shared" si="4"/>
        <v>1440</v>
      </c>
      <c r="Q39" s="42">
        <f t="shared" si="5"/>
        <v>2265</v>
      </c>
      <c r="R39" s="104" t="str">
        <f t="shared" si="6"/>
        <v/>
      </c>
    </row>
    <row r="40" spans="2:18" s="38" customFormat="1">
      <c r="B40" s="18" t="s">
        <v>174</v>
      </c>
      <c r="C40" s="23" t="s">
        <v>13</v>
      </c>
      <c r="D40" s="46" t="str">
        <f t="shared" si="7"/>
        <v>Jagiellonian University</v>
      </c>
      <c r="E40" s="46" t="str">
        <f t="shared" si="8"/>
        <v>Poland</v>
      </c>
      <c r="F40" s="22" t="s">
        <v>372</v>
      </c>
      <c r="G40" s="85" t="s">
        <v>208</v>
      </c>
      <c r="H40" s="86">
        <v>3</v>
      </c>
      <c r="I40" s="22" t="s">
        <v>374</v>
      </c>
      <c r="J40" s="18" t="s">
        <v>150</v>
      </c>
      <c r="K40" s="86">
        <v>5</v>
      </c>
      <c r="L40" s="105"/>
      <c r="M40" s="106"/>
      <c r="N40" s="41">
        <f t="shared" si="2"/>
        <v>0</v>
      </c>
      <c r="O40" s="41">
        <f t="shared" si="3"/>
        <v>825</v>
      </c>
      <c r="P40" s="41">
        <f t="shared" si="4"/>
        <v>1800</v>
      </c>
      <c r="Q40" s="42">
        <f t="shared" si="5"/>
        <v>2625</v>
      </c>
      <c r="R40" s="104" t="str">
        <f t="shared" si="6"/>
        <v/>
      </c>
    </row>
    <row r="41" spans="2:18" s="38" customFormat="1">
      <c r="B41" s="18" t="s">
        <v>174</v>
      </c>
      <c r="C41" s="23" t="s">
        <v>14</v>
      </c>
      <c r="D41" s="46" t="str">
        <f t="shared" si="7"/>
        <v>Israeli Association of Public Health Physicians</v>
      </c>
      <c r="E41" s="46" t="str">
        <f t="shared" si="8"/>
        <v>Israel</v>
      </c>
      <c r="F41" s="22" t="s">
        <v>378</v>
      </c>
      <c r="G41" s="85" t="s">
        <v>208</v>
      </c>
      <c r="H41" s="86">
        <v>3</v>
      </c>
      <c r="I41" s="22" t="s">
        <v>370</v>
      </c>
      <c r="J41" s="18" t="s">
        <v>154</v>
      </c>
      <c r="K41" s="86">
        <v>4</v>
      </c>
      <c r="L41" s="105"/>
      <c r="M41" s="106"/>
      <c r="N41" s="41">
        <f t="shared" si="2"/>
        <v>0</v>
      </c>
      <c r="O41" s="41">
        <f t="shared" si="3"/>
        <v>1590</v>
      </c>
      <c r="P41" s="41">
        <f t="shared" si="4"/>
        <v>1440</v>
      </c>
      <c r="Q41" s="42">
        <f t="shared" si="5"/>
        <v>3030</v>
      </c>
      <c r="R41" s="104" t="str">
        <f t="shared" si="6"/>
        <v/>
      </c>
    </row>
    <row r="42" spans="2:18" s="38" customFormat="1">
      <c r="B42" s="18" t="s">
        <v>174</v>
      </c>
      <c r="C42" s="23" t="s">
        <v>14</v>
      </c>
      <c r="D42" s="46" t="str">
        <f t="shared" si="7"/>
        <v>Israeli Association of Public Health Physicians</v>
      </c>
      <c r="E42" s="46" t="str">
        <f t="shared" si="8"/>
        <v>Israel</v>
      </c>
      <c r="F42" s="22" t="s">
        <v>378</v>
      </c>
      <c r="G42" s="85" t="s">
        <v>208</v>
      </c>
      <c r="H42" s="86">
        <v>3</v>
      </c>
      <c r="I42" s="22" t="s">
        <v>371</v>
      </c>
      <c r="J42" s="18" t="s">
        <v>155</v>
      </c>
      <c r="K42" s="86">
        <v>4</v>
      </c>
      <c r="L42" s="105"/>
      <c r="M42" s="106"/>
      <c r="N42" s="41">
        <f t="shared" si="2"/>
        <v>0</v>
      </c>
      <c r="O42" s="41">
        <f t="shared" si="3"/>
        <v>2460</v>
      </c>
      <c r="P42" s="41">
        <f t="shared" si="4"/>
        <v>1440</v>
      </c>
      <c r="Q42" s="42">
        <f t="shared" si="5"/>
        <v>3900</v>
      </c>
      <c r="R42" s="104" t="str">
        <f t="shared" si="6"/>
        <v/>
      </c>
    </row>
    <row r="43" spans="2:18" s="38" customFormat="1">
      <c r="B43" s="18" t="s">
        <v>174</v>
      </c>
      <c r="C43" s="23" t="s">
        <v>14</v>
      </c>
      <c r="D43" s="46" t="str">
        <f t="shared" si="7"/>
        <v>Israeli Association of Public Health Physicians</v>
      </c>
      <c r="E43" s="46" t="str">
        <f t="shared" si="8"/>
        <v>Israel</v>
      </c>
      <c r="F43" s="22" t="s">
        <v>378</v>
      </c>
      <c r="G43" s="85" t="s">
        <v>208</v>
      </c>
      <c r="H43" s="86">
        <v>3</v>
      </c>
      <c r="I43" s="22" t="s">
        <v>372</v>
      </c>
      <c r="J43" s="18" t="s">
        <v>151</v>
      </c>
      <c r="K43" s="86">
        <v>5</v>
      </c>
      <c r="L43" s="105"/>
      <c r="M43" s="106"/>
      <c r="N43" s="41">
        <f t="shared" si="2"/>
        <v>0</v>
      </c>
      <c r="O43" s="41">
        <f t="shared" si="3"/>
        <v>1080</v>
      </c>
      <c r="P43" s="41">
        <f t="shared" si="4"/>
        <v>1800</v>
      </c>
      <c r="Q43" s="42">
        <f t="shared" si="5"/>
        <v>2880</v>
      </c>
      <c r="R43" s="104" t="str">
        <f t="shared" si="6"/>
        <v/>
      </c>
    </row>
    <row r="44" spans="2:18" s="38" customFormat="1">
      <c r="B44" s="18" t="s">
        <v>174</v>
      </c>
      <c r="C44" s="23" t="s">
        <v>14</v>
      </c>
      <c r="D44" s="46" t="str">
        <f t="shared" si="7"/>
        <v>Israeli Association of Public Health Physicians</v>
      </c>
      <c r="E44" s="46" t="str">
        <f t="shared" si="8"/>
        <v>Israel</v>
      </c>
      <c r="F44" s="22" t="s">
        <v>378</v>
      </c>
      <c r="G44" s="85" t="s">
        <v>208</v>
      </c>
      <c r="H44" s="86">
        <v>3</v>
      </c>
      <c r="I44" s="22" t="s">
        <v>373</v>
      </c>
      <c r="J44" s="18" t="s">
        <v>154</v>
      </c>
      <c r="K44" s="86">
        <v>4</v>
      </c>
      <c r="L44" s="105"/>
      <c r="M44" s="106"/>
      <c r="N44" s="41">
        <f t="shared" si="2"/>
        <v>0</v>
      </c>
      <c r="O44" s="41">
        <f t="shared" si="3"/>
        <v>1590</v>
      </c>
      <c r="P44" s="41">
        <f t="shared" si="4"/>
        <v>1440</v>
      </c>
      <c r="Q44" s="42">
        <f t="shared" si="5"/>
        <v>3030</v>
      </c>
      <c r="R44" s="104" t="str">
        <f t="shared" si="6"/>
        <v/>
      </c>
    </row>
    <row r="45" spans="2:18" s="38" customFormat="1">
      <c r="B45" s="18" t="s">
        <v>174</v>
      </c>
      <c r="C45" s="23" t="s">
        <v>14</v>
      </c>
      <c r="D45" s="46" t="str">
        <f t="shared" si="7"/>
        <v>Israeli Association of Public Health Physicians</v>
      </c>
      <c r="E45" s="46" t="str">
        <f t="shared" si="8"/>
        <v>Israel</v>
      </c>
      <c r="F45" s="22" t="s">
        <v>378</v>
      </c>
      <c r="G45" s="85" t="s">
        <v>208</v>
      </c>
      <c r="H45" s="86">
        <v>3</v>
      </c>
      <c r="I45" s="22" t="s">
        <v>374</v>
      </c>
      <c r="J45" s="18" t="s">
        <v>154</v>
      </c>
      <c r="K45" s="86">
        <v>5</v>
      </c>
      <c r="L45" s="105"/>
      <c r="M45" s="106"/>
      <c r="N45" s="41">
        <f t="shared" ref="N45:N76" si="9">IF(AND(M45&gt;0,L45&lt;&gt;""),IF(M45&gt;(ROUND( (ROUND(ROUND(H45,0)*(VLOOKUP(J45,TravelCosts,2,FALSE)),2))/0.65,2)),ROUND(M45*0.8,2),"covered by unit cost"),0)</f>
        <v>0</v>
      </c>
      <c r="O45" s="41">
        <f t="shared" ref="O45:O76" si="10">IF(OR(AND(L45&lt;&gt;"",M45&gt;0,ISNUMBER(N45)),R45="Error"),0,ROUND(ROUND(H45,0)*(VLOOKUP(J45,TravelCosts,2,FALSE)),2))</f>
        <v>1590</v>
      </c>
      <c r="P45" s="41">
        <f t="shared" ref="P45:P76" si="11">IF(R45="Error",0,IF(AND(G45="Staff",K45&gt;0,K45&lt;15),(120*K45)*H45,IF(AND(G45="Staff",K45&gt;14,K45&lt;61),(1680+((K45-14)*70))*H45,IF(AND(G45="Staff",K45&gt;60,K45&lt;91),(4900+((K45-60)*50))*H45,IF(AND(G45="Student",K45&gt;0,K45&lt;15),(55*K45)*H45,IF(AND(G45="Student",K45&gt;14,K45&lt;91),(770+((K45-14)*40))*H45,0))))))</f>
        <v>1800</v>
      </c>
      <c r="Q45" s="42">
        <f t="shared" ref="Q45:Q76" si="12">IFERROR(N45+O45+P45,O45+P45)</f>
        <v>3390</v>
      </c>
      <c r="R45" s="104" t="str">
        <f t="shared" ref="R45:R76" si="13">IF(OR(COUNTIF(WorkPackage,B45)=0,COUNTIF(PartnerN°,C45)=0,D45="",COUNTIF(CountryALL,E45)=0,F45="",COUNTIF(Category2,G45)=0,ISNUMBER(H45)=FALSE,H45&lt;=0,I45="",COUNTIF(TravelBands,J45)=0,ISNUMBER(K45)=FALSE,OR(K45&lt;0,K45&gt;90),IF(ISNUMBER(H45)=TRUE,H45=INT(H45*1)/1=FALSE),IF(ISNUMBER(K45)=TRUE,K45=INT(K45*1)/1=FALSE),AND(L45&lt;&gt;"",M45=0),AND(L45="",M45&gt;0),ISNUMBER(N45)=FALSE ),"Error","")</f>
        <v/>
      </c>
    </row>
    <row r="46" spans="2:18" s="38" customFormat="1">
      <c r="B46" s="18" t="s">
        <v>174</v>
      </c>
      <c r="C46" s="23" t="s">
        <v>15</v>
      </c>
      <c r="D46" s="46" t="str">
        <f t="shared" si="7"/>
        <v>Swedish Red Cross University College</v>
      </c>
      <c r="E46" s="46" t="str">
        <f t="shared" si="8"/>
        <v>Sweden</v>
      </c>
      <c r="F46" s="22" t="s">
        <v>373</v>
      </c>
      <c r="G46" s="85" t="s">
        <v>208</v>
      </c>
      <c r="H46" s="86">
        <v>3</v>
      </c>
      <c r="I46" s="22" t="s">
        <v>370</v>
      </c>
      <c r="J46" s="18" t="s">
        <v>150</v>
      </c>
      <c r="K46" s="86">
        <v>4</v>
      </c>
      <c r="L46" s="105"/>
      <c r="M46" s="106"/>
      <c r="N46" s="41">
        <f t="shared" si="9"/>
        <v>0</v>
      </c>
      <c r="O46" s="41">
        <f t="shared" si="10"/>
        <v>825</v>
      </c>
      <c r="P46" s="41">
        <f t="shared" si="11"/>
        <v>1440</v>
      </c>
      <c r="Q46" s="42">
        <f t="shared" si="12"/>
        <v>2265</v>
      </c>
      <c r="R46" s="104" t="str">
        <f t="shared" si="13"/>
        <v/>
      </c>
    </row>
    <row r="47" spans="2:18" s="38" customFormat="1">
      <c r="B47" s="18" t="s">
        <v>174</v>
      </c>
      <c r="C47" s="23" t="s">
        <v>15</v>
      </c>
      <c r="D47" s="46" t="str">
        <f t="shared" si="7"/>
        <v>Swedish Red Cross University College</v>
      </c>
      <c r="E47" s="46" t="str">
        <f t="shared" si="8"/>
        <v>Sweden</v>
      </c>
      <c r="F47" s="22" t="s">
        <v>373</v>
      </c>
      <c r="G47" s="85" t="s">
        <v>208</v>
      </c>
      <c r="H47" s="86">
        <v>3</v>
      </c>
      <c r="I47" s="22" t="s">
        <v>371</v>
      </c>
      <c r="J47" s="18" t="s">
        <v>150</v>
      </c>
      <c r="K47" s="86">
        <v>4</v>
      </c>
      <c r="L47" s="105"/>
      <c r="M47" s="106"/>
      <c r="N47" s="41">
        <f t="shared" si="9"/>
        <v>0</v>
      </c>
      <c r="O47" s="41">
        <f t="shared" si="10"/>
        <v>825</v>
      </c>
      <c r="P47" s="41">
        <f t="shared" si="11"/>
        <v>1440</v>
      </c>
      <c r="Q47" s="42">
        <f t="shared" si="12"/>
        <v>2265</v>
      </c>
      <c r="R47" s="104" t="str">
        <f t="shared" si="13"/>
        <v/>
      </c>
    </row>
    <row r="48" spans="2:18" s="38" customFormat="1">
      <c r="B48" s="18" t="s">
        <v>174</v>
      </c>
      <c r="C48" s="23" t="s">
        <v>15</v>
      </c>
      <c r="D48" s="46" t="str">
        <f t="shared" si="7"/>
        <v>Swedish Red Cross University College</v>
      </c>
      <c r="E48" s="46" t="str">
        <f t="shared" si="8"/>
        <v>Sweden</v>
      </c>
      <c r="F48" s="22" t="s">
        <v>373</v>
      </c>
      <c r="G48" s="85" t="s">
        <v>208</v>
      </c>
      <c r="H48" s="86">
        <v>3</v>
      </c>
      <c r="I48" s="22" t="s">
        <v>372</v>
      </c>
      <c r="J48" s="18" t="s">
        <v>150</v>
      </c>
      <c r="K48" s="86">
        <v>5</v>
      </c>
      <c r="L48" s="105"/>
      <c r="M48" s="106"/>
      <c r="N48" s="41">
        <f t="shared" si="9"/>
        <v>0</v>
      </c>
      <c r="O48" s="41">
        <f t="shared" si="10"/>
        <v>825</v>
      </c>
      <c r="P48" s="41">
        <f t="shared" si="11"/>
        <v>1800</v>
      </c>
      <c r="Q48" s="42">
        <f t="shared" si="12"/>
        <v>2625</v>
      </c>
      <c r="R48" s="104" t="str">
        <f t="shared" si="13"/>
        <v/>
      </c>
    </row>
    <row r="49" spans="2:18" s="38" customFormat="1">
      <c r="B49" s="18" t="s">
        <v>174</v>
      </c>
      <c r="C49" s="23" t="s">
        <v>15</v>
      </c>
      <c r="D49" s="46" t="str">
        <f t="shared" si="7"/>
        <v>Swedish Red Cross University College</v>
      </c>
      <c r="E49" s="46" t="str">
        <f t="shared" si="8"/>
        <v>Sweden</v>
      </c>
      <c r="F49" s="22" t="s">
        <v>373</v>
      </c>
      <c r="G49" s="85" t="s">
        <v>208</v>
      </c>
      <c r="H49" s="86">
        <v>3</v>
      </c>
      <c r="I49" s="22" t="s">
        <v>374</v>
      </c>
      <c r="J49" s="18" t="s">
        <v>150</v>
      </c>
      <c r="K49" s="86">
        <v>5</v>
      </c>
      <c r="L49" s="105"/>
      <c r="M49" s="106"/>
      <c r="N49" s="41">
        <f t="shared" si="9"/>
        <v>0</v>
      </c>
      <c r="O49" s="41">
        <f t="shared" si="10"/>
        <v>825</v>
      </c>
      <c r="P49" s="41">
        <f t="shared" si="11"/>
        <v>1800</v>
      </c>
      <c r="Q49" s="42">
        <f t="shared" si="12"/>
        <v>2625</v>
      </c>
      <c r="R49" s="104" t="str">
        <f t="shared" si="13"/>
        <v/>
      </c>
    </row>
    <row r="50" spans="2:18" s="38" customFormat="1">
      <c r="B50" s="18" t="s">
        <v>174</v>
      </c>
      <c r="C50" s="23" t="s">
        <v>16</v>
      </c>
      <c r="D50" s="46" t="str">
        <f t="shared" si="7"/>
        <v>Ben-Gurion University of the Negev</v>
      </c>
      <c r="E50" s="46" t="str">
        <f t="shared" si="8"/>
        <v>Israel</v>
      </c>
      <c r="F50" s="22" t="s">
        <v>379</v>
      </c>
      <c r="G50" s="85" t="s">
        <v>208</v>
      </c>
      <c r="H50" s="86">
        <v>3</v>
      </c>
      <c r="I50" s="22" t="s">
        <v>370</v>
      </c>
      <c r="J50" s="18" t="s">
        <v>154</v>
      </c>
      <c r="K50" s="86">
        <v>4</v>
      </c>
      <c r="L50" s="105"/>
      <c r="M50" s="106"/>
      <c r="N50" s="41">
        <f t="shared" si="9"/>
        <v>0</v>
      </c>
      <c r="O50" s="41">
        <f t="shared" si="10"/>
        <v>1590</v>
      </c>
      <c r="P50" s="41">
        <f t="shared" si="11"/>
        <v>1440</v>
      </c>
      <c r="Q50" s="42">
        <f t="shared" si="12"/>
        <v>3030</v>
      </c>
      <c r="R50" s="104" t="str">
        <f t="shared" si="13"/>
        <v/>
      </c>
    </row>
    <row r="51" spans="2:18" s="38" customFormat="1">
      <c r="B51" s="18" t="s">
        <v>174</v>
      </c>
      <c r="C51" s="23" t="s">
        <v>16</v>
      </c>
      <c r="D51" s="46" t="str">
        <f t="shared" si="7"/>
        <v>Ben-Gurion University of the Negev</v>
      </c>
      <c r="E51" s="46" t="str">
        <f t="shared" si="8"/>
        <v>Israel</v>
      </c>
      <c r="F51" s="22" t="s">
        <v>379</v>
      </c>
      <c r="G51" s="85" t="s">
        <v>208</v>
      </c>
      <c r="H51" s="86">
        <v>3</v>
      </c>
      <c r="I51" s="22" t="s">
        <v>371</v>
      </c>
      <c r="J51" s="18" t="s">
        <v>155</v>
      </c>
      <c r="K51" s="86">
        <v>4</v>
      </c>
      <c r="L51" s="105"/>
      <c r="M51" s="106"/>
      <c r="N51" s="41">
        <f t="shared" si="9"/>
        <v>0</v>
      </c>
      <c r="O51" s="41">
        <f t="shared" si="10"/>
        <v>2460</v>
      </c>
      <c r="P51" s="41">
        <f t="shared" si="11"/>
        <v>1440</v>
      </c>
      <c r="Q51" s="42">
        <f t="shared" si="12"/>
        <v>3900</v>
      </c>
      <c r="R51" s="104" t="str">
        <f t="shared" si="13"/>
        <v/>
      </c>
    </row>
    <row r="52" spans="2:18" s="38" customFormat="1">
      <c r="B52" s="18" t="s">
        <v>174</v>
      </c>
      <c r="C52" s="23" t="s">
        <v>16</v>
      </c>
      <c r="D52" s="46" t="str">
        <f t="shared" si="7"/>
        <v>Ben-Gurion University of the Negev</v>
      </c>
      <c r="E52" s="46" t="str">
        <f t="shared" si="8"/>
        <v>Israel</v>
      </c>
      <c r="F52" s="22" t="s">
        <v>379</v>
      </c>
      <c r="G52" s="85" t="s">
        <v>208</v>
      </c>
      <c r="H52" s="86">
        <v>3</v>
      </c>
      <c r="I52" s="22" t="s">
        <v>372</v>
      </c>
      <c r="J52" s="18" t="s">
        <v>151</v>
      </c>
      <c r="K52" s="86">
        <v>5</v>
      </c>
      <c r="L52" s="105"/>
      <c r="M52" s="106"/>
      <c r="N52" s="41">
        <f t="shared" si="9"/>
        <v>0</v>
      </c>
      <c r="O52" s="41">
        <f t="shared" si="10"/>
        <v>1080</v>
      </c>
      <c r="P52" s="41">
        <f t="shared" si="11"/>
        <v>1800</v>
      </c>
      <c r="Q52" s="42">
        <f t="shared" si="12"/>
        <v>2880</v>
      </c>
      <c r="R52" s="104" t="str">
        <f t="shared" si="13"/>
        <v/>
      </c>
    </row>
    <row r="53" spans="2:18" s="38" customFormat="1">
      <c r="B53" s="18" t="s">
        <v>174</v>
      </c>
      <c r="C53" s="23" t="s">
        <v>16</v>
      </c>
      <c r="D53" s="46" t="str">
        <f t="shared" si="7"/>
        <v>Ben-Gurion University of the Negev</v>
      </c>
      <c r="E53" s="46" t="str">
        <f t="shared" si="8"/>
        <v>Israel</v>
      </c>
      <c r="F53" s="22" t="s">
        <v>379</v>
      </c>
      <c r="G53" s="85" t="s">
        <v>208</v>
      </c>
      <c r="H53" s="86">
        <v>3</v>
      </c>
      <c r="I53" s="22" t="s">
        <v>373</v>
      </c>
      <c r="J53" s="18" t="s">
        <v>154</v>
      </c>
      <c r="K53" s="86">
        <v>4</v>
      </c>
      <c r="L53" s="105"/>
      <c r="M53" s="106"/>
      <c r="N53" s="41">
        <f t="shared" si="9"/>
        <v>0</v>
      </c>
      <c r="O53" s="41">
        <f t="shared" si="10"/>
        <v>1590</v>
      </c>
      <c r="P53" s="41">
        <f t="shared" si="11"/>
        <v>1440</v>
      </c>
      <c r="Q53" s="42">
        <f t="shared" si="12"/>
        <v>3030</v>
      </c>
      <c r="R53" s="104" t="str">
        <f t="shared" si="13"/>
        <v/>
      </c>
    </row>
    <row r="54" spans="2:18" s="38" customFormat="1">
      <c r="B54" s="18" t="s">
        <v>174</v>
      </c>
      <c r="C54" s="23" t="s">
        <v>16</v>
      </c>
      <c r="D54" s="46" t="str">
        <f t="shared" si="7"/>
        <v>Ben-Gurion University of the Negev</v>
      </c>
      <c r="E54" s="46" t="str">
        <f t="shared" si="8"/>
        <v>Israel</v>
      </c>
      <c r="F54" s="22" t="s">
        <v>379</v>
      </c>
      <c r="G54" s="85" t="s">
        <v>208</v>
      </c>
      <c r="H54" s="86">
        <v>3</v>
      </c>
      <c r="I54" s="22" t="s">
        <v>374</v>
      </c>
      <c r="J54" s="18" t="s">
        <v>154</v>
      </c>
      <c r="K54" s="86">
        <v>5</v>
      </c>
      <c r="L54" s="105"/>
      <c r="M54" s="106"/>
      <c r="N54" s="41">
        <f t="shared" si="9"/>
        <v>0</v>
      </c>
      <c r="O54" s="41">
        <f t="shared" si="10"/>
        <v>1590</v>
      </c>
      <c r="P54" s="41">
        <f t="shared" si="11"/>
        <v>1800</v>
      </c>
      <c r="Q54" s="42">
        <f t="shared" si="12"/>
        <v>3390</v>
      </c>
      <c r="R54" s="104" t="str">
        <f t="shared" si="13"/>
        <v/>
      </c>
    </row>
    <row r="55" spans="2:18" s="38" customFormat="1">
      <c r="B55" s="18" t="s">
        <v>174</v>
      </c>
      <c r="C55" s="23" t="s">
        <v>17</v>
      </c>
      <c r="D55" s="46" t="str">
        <f t="shared" si="7"/>
        <v>Maastricht University</v>
      </c>
      <c r="E55" s="46" t="str">
        <f t="shared" si="8"/>
        <v>Netherlands</v>
      </c>
      <c r="F55" s="22" t="s">
        <v>374</v>
      </c>
      <c r="G55" s="85" t="s">
        <v>208</v>
      </c>
      <c r="H55" s="86">
        <v>3</v>
      </c>
      <c r="I55" s="22" t="s">
        <v>370</v>
      </c>
      <c r="J55" s="18" t="s">
        <v>331</v>
      </c>
      <c r="K55" s="86">
        <v>4</v>
      </c>
      <c r="L55" s="105"/>
      <c r="M55" s="106"/>
      <c r="N55" s="41">
        <f t="shared" si="9"/>
        <v>0</v>
      </c>
      <c r="O55" s="41">
        <f t="shared" si="10"/>
        <v>60</v>
      </c>
      <c r="P55" s="41">
        <f t="shared" si="11"/>
        <v>1440</v>
      </c>
      <c r="Q55" s="42">
        <f t="shared" si="12"/>
        <v>1500</v>
      </c>
      <c r="R55" s="104" t="str">
        <f t="shared" si="13"/>
        <v/>
      </c>
    </row>
    <row r="56" spans="2:18" s="38" customFormat="1">
      <c r="B56" s="18" t="s">
        <v>174</v>
      </c>
      <c r="C56" s="23" t="s">
        <v>17</v>
      </c>
      <c r="D56" s="46" t="str">
        <f t="shared" si="7"/>
        <v>Maastricht University</v>
      </c>
      <c r="E56" s="46" t="str">
        <f t="shared" si="8"/>
        <v>Netherlands</v>
      </c>
      <c r="F56" s="22" t="s">
        <v>374</v>
      </c>
      <c r="G56" s="85" t="s">
        <v>208</v>
      </c>
      <c r="H56" s="86">
        <v>3</v>
      </c>
      <c r="I56" s="22" t="s">
        <v>371</v>
      </c>
      <c r="J56" s="18" t="s">
        <v>150</v>
      </c>
      <c r="K56" s="86">
        <v>4</v>
      </c>
      <c r="L56" s="105"/>
      <c r="M56" s="106"/>
      <c r="N56" s="41">
        <f t="shared" si="9"/>
        <v>0</v>
      </c>
      <c r="O56" s="41">
        <f t="shared" si="10"/>
        <v>825</v>
      </c>
      <c r="P56" s="41">
        <f t="shared" si="11"/>
        <v>1440</v>
      </c>
      <c r="Q56" s="42">
        <f t="shared" si="12"/>
        <v>2265</v>
      </c>
      <c r="R56" s="104" t="str">
        <f t="shared" si="13"/>
        <v/>
      </c>
    </row>
    <row r="57" spans="2:18" s="38" customFormat="1">
      <c r="B57" s="18" t="s">
        <v>174</v>
      </c>
      <c r="C57" s="23" t="s">
        <v>17</v>
      </c>
      <c r="D57" s="46" t="str">
        <f t="shared" si="7"/>
        <v>Maastricht University</v>
      </c>
      <c r="E57" s="46" t="str">
        <f t="shared" si="8"/>
        <v>Netherlands</v>
      </c>
      <c r="F57" s="22" t="s">
        <v>374</v>
      </c>
      <c r="G57" s="85" t="s">
        <v>208</v>
      </c>
      <c r="H57" s="86">
        <v>3</v>
      </c>
      <c r="I57" s="22" t="s">
        <v>372</v>
      </c>
      <c r="J57" s="18" t="s">
        <v>150</v>
      </c>
      <c r="K57" s="86">
        <v>5</v>
      </c>
      <c r="L57" s="105"/>
      <c r="M57" s="106"/>
      <c r="N57" s="41">
        <f t="shared" si="9"/>
        <v>0</v>
      </c>
      <c r="O57" s="41">
        <f t="shared" si="10"/>
        <v>825</v>
      </c>
      <c r="P57" s="41">
        <f t="shared" si="11"/>
        <v>1800</v>
      </c>
      <c r="Q57" s="42">
        <f t="shared" si="12"/>
        <v>2625</v>
      </c>
      <c r="R57" s="104" t="str">
        <f t="shared" si="13"/>
        <v/>
      </c>
    </row>
    <row r="58" spans="2:18" s="38" customFormat="1">
      <c r="B58" s="18" t="s">
        <v>174</v>
      </c>
      <c r="C58" s="23" t="s">
        <v>17</v>
      </c>
      <c r="D58" s="46" t="str">
        <f t="shared" si="7"/>
        <v>Maastricht University</v>
      </c>
      <c r="E58" s="46" t="str">
        <f t="shared" si="8"/>
        <v>Netherlands</v>
      </c>
      <c r="F58" s="22" t="s">
        <v>374</v>
      </c>
      <c r="G58" s="85" t="s">
        <v>208</v>
      </c>
      <c r="H58" s="86">
        <v>3</v>
      </c>
      <c r="I58" s="22" t="s">
        <v>373</v>
      </c>
      <c r="J58" s="18" t="s">
        <v>150</v>
      </c>
      <c r="K58" s="86">
        <v>4</v>
      </c>
      <c r="L58" s="105"/>
      <c r="M58" s="106"/>
      <c r="N58" s="41">
        <f t="shared" si="9"/>
        <v>0</v>
      </c>
      <c r="O58" s="41">
        <f t="shared" si="10"/>
        <v>825</v>
      </c>
      <c r="P58" s="41">
        <f t="shared" si="11"/>
        <v>1440</v>
      </c>
      <c r="Q58" s="42">
        <f t="shared" si="12"/>
        <v>2265</v>
      </c>
      <c r="R58" s="104" t="str">
        <f t="shared" si="13"/>
        <v/>
      </c>
    </row>
    <row r="59" spans="2:18" s="38" customFormat="1">
      <c r="B59" s="18" t="s">
        <v>173</v>
      </c>
      <c r="C59" s="23" t="s">
        <v>8</v>
      </c>
      <c r="D59" s="46" t="str">
        <f t="shared" si="7"/>
        <v>Association of Schools of Public Health in Europe</v>
      </c>
      <c r="E59" s="46" t="str">
        <f t="shared" si="8"/>
        <v>Belgium</v>
      </c>
      <c r="F59" s="22" t="s">
        <v>370</v>
      </c>
      <c r="G59" s="85" t="s">
        <v>208</v>
      </c>
      <c r="H59" s="86">
        <v>3</v>
      </c>
      <c r="I59" s="22" t="s">
        <v>375</v>
      </c>
      <c r="J59" s="18" t="s">
        <v>154</v>
      </c>
      <c r="K59" s="86">
        <v>3</v>
      </c>
      <c r="L59" s="105"/>
      <c r="M59" s="106"/>
      <c r="N59" s="41">
        <f t="shared" si="9"/>
        <v>0</v>
      </c>
      <c r="O59" s="41">
        <f t="shared" si="10"/>
        <v>1590</v>
      </c>
      <c r="P59" s="41">
        <f t="shared" si="11"/>
        <v>1080</v>
      </c>
      <c r="Q59" s="42">
        <f t="shared" si="12"/>
        <v>2670</v>
      </c>
      <c r="R59" s="104" t="str">
        <f t="shared" si="13"/>
        <v/>
      </c>
    </row>
    <row r="60" spans="2:18" s="38" customFormat="1">
      <c r="B60" s="18" t="s">
        <v>173</v>
      </c>
      <c r="C60" s="23" t="s">
        <v>8</v>
      </c>
      <c r="D60" s="46" t="str">
        <f t="shared" si="7"/>
        <v>Association of Schools of Public Health in Europe</v>
      </c>
      <c r="E60" s="46" t="str">
        <f t="shared" si="8"/>
        <v>Belgium</v>
      </c>
      <c r="F60" s="22" t="s">
        <v>370</v>
      </c>
      <c r="G60" s="85" t="s">
        <v>208</v>
      </c>
      <c r="H60" s="86">
        <v>3</v>
      </c>
      <c r="I60" s="22" t="s">
        <v>375</v>
      </c>
      <c r="J60" s="18" t="s">
        <v>154</v>
      </c>
      <c r="K60" s="86">
        <v>3</v>
      </c>
      <c r="L60" s="105"/>
      <c r="M60" s="106"/>
      <c r="N60" s="41">
        <f t="shared" si="9"/>
        <v>0</v>
      </c>
      <c r="O60" s="41">
        <f t="shared" si="10"/>
        <v>1590</v>
      </c>
      <c r="P60" s="41">
        <f t="shared" si="11"/>
        <v>1080</v>
      </c>
      <c r="Q60" s="42">
        <f t="shared" si="12"/>
        <v>2670</v>
      </c>
      <c r="R60" s="104" t="str">
        <f t="shared" si="13"/>
        <v/>
      </c>
    </row>
    <row r="61" spans="2:18" s="38" customFormat="1">
      <c r="B61" s="18" t="s">
        <v>173</v>
      </c>
      <c r="C61" s="23" t="s">
        <v>11</v>
      </c>
      <c r="D61" s="46" t="str">
        <f t="shared" si="7"/>
        <v>University College Cork</v>
      </c>
      <c r="E61" s="46" t="str">
        <f t="shared" si="8"/>
        <v>Ireland</v>
      </c>
      <c r="F61" s="22" t="s">
        <v>371</v>
      </c>
      <c r="G61" s="85" t="s">
        <v>208</v>
      </c>
      <c r="H61" s="86">
        <v>3</v>
      </c>
      <c r="I61" s="22" t="s">
        <v>376</v>
      </c>
      <c r="J61" s="18" t="s">
        <v>155</v>
      </c>
      <c r="K61" s="86">
        <v>3</v>
      </c>
      <c r="L61" s="105"/>
      <c r="M61" s="106"/>
      <c r="N61" s="41">
        <f t="shared" si="9"/>
        <v>0</v>
      </c>
      <c r="O61" s="41">
        <f t="shared" si="10"/>
        <v>2460</v>
      </c>
      <c r="P61" s="41">
        <f t="shared" si="11"/>
        <v>1080</v>
      </c>
      <c r="Q61" s="42">
        <f t="shared" si="12"/>
        <v>3540</v>
      </c>
      <c r="R61" s="104" t="str">
        <f t="shared" si="13"/>
        <v/>
      </c>
    </row>
    <row r="62" spans="2:18" s="38" customFormat="1">
      <c r="B62" s="18" t="s">
        <v>173</v>
      </c>
      <c r="C62" s="23" t="s">
        <v>11</v>
      </c>
      <c r="D62" s="46" t="str">
        <f t="shared" si="7"/>
        <v>University College Cork</v>
      </c>
      <c r="E62" s="46" t="str">
        <f t="shared" si="8"/>
        <v>Ireland</v>
      </c>
      <c r="F62" s="22" t="s">
        <v>371</v>
      </c>
      <c r="G62" s="85" t="s">
        <v>208</v>
      </c>
      <c r="H62" s="86">
        <v>3</v>
      </c>
      <c r="I62" s="22" t="s">
        <v>376</v>
      </c>
      <c r="J62" s="18" t="s">
        <v>155</v>
      </c>
      <c r="K62" s="86">
        <v>3</v>
      </c>
      <c r="L62" s="105"/>
      <c r="M62" s="106"/>
      <c r="N62" s="41">
        <f t="shared" si="9"/>
        <v>0</v>
      </c>
      <c r="O62" s="41">
        <f t="shared" si="10"/>
        <v>2460</v>
      </c>
      <c r="P62" s="41">
        <f t="shared" si="11"/>
        <v>1080</v>
      </c>
      <c r="Q62" s="42">
        <f t="shared" si="12"/>
        <v>3540</v>
      </c>
      <c r="R62" s="104" t="str">
        <f t="shared" si="13"/>
        <v/>
      </c>
    </row>
    <row r="63" spans="2:18" s="38" customFormat="1">
      <c r="B63" s="18" t="s">
        <v>172</v>
      </c>
      <c r="C63" s="23" t="s">
        <v>13</v>
      </c>
      <c r="D63" s="46" t="str">
        <f t="shared" si="7"/>
        <v>Jagiellonian University</v>
      </c>
      <c r="E63" s="46" t="str">
        <f t="shared" si="8"/>
        <v>Poland</v>
      </c>
      <c r="F63" s="22" t="s">
        <v>372</v>
      </c>
      <c r="G63" s="85" t="s">
        <v>208</v>
      </c>
      <c r="H63" s="86">
        <v>3</v>
      </c>
      <c r="I63" s="22" t="s">
        <v>377</v>
      </c>
      <c r="J63" s="18" t="s">
        <v>151</v>
      </c>
      <c r="K63" s="86">
        <v>4</v>
      </c>
      <c r="L63" s="105"/>
      <c r="M63" s="106"/>
      <c r="N63" s="41">
        <f t="shared" si="9"/>
        <v>0</v>
      </c>
      <c r="O63" s="41">
        <f t="shared" si="10"/>
        <v>1080</v>
      </c>
      <c r="P63" s="41">
        <f t="shared" si="11"/>
        <v>1440</v>
      </c>
      <c r="Q63" s="42">
        <f t="shared" si="12"/>
        <v>2520</v>
      </c>
      <c r="R63" s="104" t="str">
        <f t="shared" si="13"/>
        <v/>
      </c>
    </row>
    <row r="64" spans="2:18" s="38" customFormat="1">
      <c r="B64" s="18" t="s">
        <v>172</v>
      </c>
      <c r="C64" s="23" t="s">
        <v>11</v>
      </c>
      <c r="D64" s="46" t="str">
        <f t="shared" si="7"/>
        <v>University College Cork</v>
      </c>
      <c r="E64" s="46" t="str">
        <f t="shared" si="8"/>
        <v>Ireland</v>
      </c>
      <c r="F64" s="22" t="s">
        <v>371</v>
      </c>
      <c r="G64" s="85" t="s">
        <v>208</v>
      </c>
      <c r="H64" s="86">
        <v>1</v>
      </c>
      <c r="I64" s="22" t="s">
        <v>377</v>
      </c>
      <c r="J64" s="18" t="s">
        <v>155</v>
      </c>
      <c r="K64" s="86">
        <v>4</v>
      </c>
      <c r="L64" s="105"/>
      <c r="M64" s="106"/>
      <c r="N64" s="41">
        <f t="shared" si="9"/>
        <v>0</v>
      </c>
      <c r="O64" s="41">
        <f t="shared" si="10"/>
        <v>820</v>
      </c>
      <c r="P64" s="41">
        <f t="shared" si="11"/>
        <v>480</v>
      </c>
      <c r="Q64" s="42">
        <f t="shared" si="12"/>
        <v>1300</v>
      </c>
      <c r="R64" s="104" t="str">
        <f t="shared" si="13"/>
        <v/>
      </c>
    </row>
    <row r="65" spans="2:18" s="38" customFormat="1">
      <c r="B65" s="18" t="s">
        <v>172</v>
      </c>
      <c r="C65" s="23" t="s">
        <v>13</v>
      </c>
      <c r="D65" s="46" t="str">
        <f t="shared" si="7"/>
        <v>Jagiellonian University</v>
      </c>
      <c r="E65" s="46" t="str">
        <f t="shared" si="8"/>
        <v>Poland</v>
      </c>
      <c r="F65" s="22" t="s">
        <v>372</v>
      </c>
      <c r="G65" s="85" t="s">
        <v>208</v>
      </c>
      <c r="H65" s="86">
        <v>3</v>
      </c>
      <c r="I65" s="22" t="s">
        <v>377</v>
      </c>
      <c r="J65" s="18" t="s">
        <v>151</v>
      </c>
      <c r="K65" s="86">
        <v>4</v>
      </c>
      <c r="L65" s="105"/>
      <c r="M65" s="106"/>
      <c r="N65" s="41">
        <f t="shared" si="9"/>
        <v>0</v>
      </c>
      <c r="O65" s="41">
        <f t="shared" si="10"/>
        <v>1080</v>
      </c>
      <c r="P65" s="41">
        <f t="shared" si="11"/>
        <v>1440</v>
      </c>
      <c r="Q65" s="42">
        <f t="shared" si="12"/>
        <v>2520</v>
      </c>
      <c r="R65" s="104" t="str">
        <f t="shared" si="13"/>
        <v/>
      </c>
    </row>
    <row r="66" spans="2:18" s="38" customFormat="1">
      <c r="B66" s="18" t="s">
        <v>172</v>
      </c>
      <c r="C66" s="23" t="s">
        <v>11</v>
      </c>
      <c r="D66" s="46" t="str">
        <f t="shared" si="7"/>
        <v>University College Cork</v>
      </c>
      <c r="E66" s="46" t="str">
        <f t="shared" si="8"/>
        <v>Ireland</v>
      </c>
      <c r="F66" s="22" t="s">
        <v>371</v>
      </c>
      <c r="G66" s="85" t="s">
        <v>208</v>
      </c>
      <c r="H66" s="86">
        <v>1</v>
      </c>
      <c r="I66" s="22" t="s">
        <v>377</v>
      </c>
      <c r="J66" s="18" t="s">
        <v>155</v>
      </c>
      <c r="K66" s="86">
        <v>4</v>
      </c>
      <c r="L66" s="105"/>
      <c r="M66" s="106"/>
      <c r="N66" s="41">
        <f t="shared" si="9"/>
        <v>0</v>
      </c>
      <c r="O66" s="41">
        <f t="shared" si="10"/>
        <v>820</v>
      </c>
      <c r="P66" s="41">
        <f t="shared" si="11"/>
        <v>480</v>
      </c>
      <c r="Q66" s="42">
        <f t="shared" si="12"/>
        <v>1300</v>
      </c>
      <c r="R66" s="104" t="str">
        <f t="shared" si="13"/>
        <v/>
      </c>
    </row>
    <row r="67" spans="2:18" s="38" customFormat="1">
      <c r="B67" s="18" t="s">
        <v>172</v>
      </c>
      <c r="C67" s="23" t="s">
        <v>17</v>
      </c>
      <c r="D67" s="46" t="str">
        <f t="shared" si="7"/>
        <v>Maastricht University</v>
      </c>
      <c r="E67" s="46" t="str">
        <f t="shared" si="8"/>
        <v>Netherlands</v>
      </c>
      <c r="F67" s="22" t="s">
        <v>374</v>
      </c>
      <c r="G67" s="85" t="s">
        <v>208</v>
      </c>
      <c r="H67" s="86">
        <v>3</v>
      </c>
      <c r="I67" s="22" t="s">
        <v>379</v>
      </c>
      <c r="J67" s="18" t="s">
        <v>154</v>
      </c>
      <c r="K67" s="86">
        <v>4</v>
      </c>
      <c r="L67" s="105"/>
      <c r="M67" s="106"/>
      <c r="N67" s="41">
        <f t="shared" si="9"/>
        <v>0</v>
      </c>
      <c r="O67" s="41">
        <f t="shared" si="10"/>
        <v>1590</v>
      </c>
      <c r="P67" s="41">
        <f t="shared" si="11"/>
        <v>1440</v>
      </c>
      <c r="Q67" s="42">
        <f t="shared" si="12"/>
        <v>3030</v>
      </c>
      <c r="R67" s="104" t="str">
        <f t="shared" si="13"/>
        <v/>
      </c>
    </row>
    <row r="68" spans="2:18" s="38" customFormat="1">
      <c r="B68" s="18" t="s">
        <v>172</v>
      </c>
      <c r="C68" s="23" t="s">
        <v>17</v>
      </c>
      <c r="D68" s="46" t="str">
        <f t="shared" si="7"/>
        <v>Maastricht University</v>
      </c>
      <c r="E68" s="46" t="str">
        <f t="shared" si="8"/>
        <v>Netherlands</v>
      </c>
      <c r="F68" s="22" t="s">
        <v>374</v>
      </c>
      <c r="G68" s="85" t="s">
        <v>208</v>
      </c>
      <c r="H68" s="86">
        <v>3</v>
      </c>
      <c r="I68" s="22" t="s">
        <v>379</v>
      </c>
      <c r="J68" s="18" t="s">
        <v>154</v>
      </c>
      <c r="K68" s="86">
        <v>4</v>
      </c>
      <c r="L68" s="105"/>
      <c r="M68" s="106"/>
      <c r="N68" s="41">
        <f t="shared" si="9"/>
        <v>0</v>
      </c>
      <c r="O68" s="41">
        <f t="shared" si="10"/>
        <v>1590</v>
      </c>
      <c r="P68" s="41">
        <f t="shared" si="11"/>
        <v>1440</v>
      </c>
      <c r="Q68" s="42">
        <f t="shared" si="12"/>
        <v>3030</v>
      </c>
      <c r="R68" s="104" t="str">
        <f t="shared" si="13"/>
        <v/>
      </c>
    </row>
    <row r="69" spans="2:18" s="38" customFormat="1">
      <c r="B69" s="18" t="s">
        <v>172</v>
      </c>
      <c r="C69" s="23" t="s">
        <v>17</v>
      </c>
      <c r="D69" s="46" t="str">
        <f t="shared" si="7"/>
        <v>Maastricht University</v>
      </c>
      <c r="E69" s="46" t="str">
        <f t="shared" si="8"/>
        <v>Netherlands</v>
      </c>
      <c r="F69" s="22" t="s">
        <v>374</v>
      </c>
      <c r="G69" s="85" t="s">
        <v>208</v>
      </c>
      <c r="H69" s="86">
        <v>2</v>
      </c>
      <c r="I69" s="22" t="s">
        <v>379</v>
      </c>
      <c r="J69" s="18" t="s">
        <v>154</v>
      </c>
      <c r="K69" s="86">
        <v>2</v>
      </c>
      <c r="L69" s="105"/>
      <c r="M69" s="106"/>
      <c r="N69" s="41">
        <f t="shared" si="9"/>
        <v>0</v>
      </c>
      <c r="O69" s="41">
        <f t="shared" si="10"/>
        <v>1060</v>
      </c>
      <c r="P69" s="41">
        <f t="shared" si="11"/>
        <v>480</v>
      </c>
      <c r="Q69" s="42">
        <f t="shared" si="12"/>
        <v>1540</v>
      </c>
      <c r="R69" s="104" t="str">
        <f t="shared" si="13"/>
        <v/>
      </c>
    </row>
    <row r="70" spans="2:18" s="38" customFormat="1">
      <c r="B70" s="18" t="s">
        <v>172</v>
      </c>
      <c r="C70" s="23" t="s">
        <v>15</v>
      </c>
      <c r="D70" s="46" t="str">
        <f t="shared" si="7"/>
        <v>Swedish Red Cross University College</v>
      </c>
      <c r="E70" s="46" t="str">
        <f t="shared" si="8"/>
        <v>Sweden</v>
      </c>
      <c r="F70" s="22" t="s">
        <v>373</v>
      </c>
      <c r="G70" s="85" t="s">
        <v>208</v>
      </c>
      <c r="H70" s="86">
        <v>1</v>
      </c>
      <c r="I70" s="22" t="s">
        <v>379</v>
      </c>
      <c r="J70" s="18" t="s">
        <v>154</v>
      </c>
      <c r="K70" s="86">
        <v>2</v>
      </c>
      <c r="L70" s="105"/>
      <c r="M70" s="106"/>
      <c r="N70" s="41">
        <f t="shared" si="9"/>
        <v>0</v>
      </c>
      <c r="O70" s="41">
        <f t="shared" si="10"/>
        <v>530</v>
      </c>
      <c r="P70" s="41">
        <f t="shared" si="11"/>
        <v>240</v>
      </c>
      <c r="Q70" s="42">
        <f t="shared" si="12"/>
        <v>770</v>
      </c>
      <c r="R70" s="104" t="str">
        <f t="shared" si="13"/>
        <v/>
      </c>
    </row>
    <row r="71" spans="2:18" s="38" customFormat="1">
      <c r="B71" s="18" t="s">
        <v>172</v>
      </c>
      <c r="C71" s="23" t="s">
        <v>13</v>
      </c>
      <c r="D71" s="46" t="str">
        <f t="shared" si="7"/>
        <v>Jagiellonian University</v>
      </c>
      <c r="E71" s="46" t="str">
        <f t="shared" si="8"/>
        <v>Poland</v>
      </c>
      <c r="F71" s="22" t="s">
        <v>372</v>
      </c>
      <c r="G71" s="85" t="s">
        <v>208</v>
      </c>
      <c r="H71" s="86">
        <v>1</v>
      </c>
      <c r="I71" s="22" t="s">
        <v>379</v>
      </c>
      <c r="J71" s="18" t="s">
        <v>151</v>
      </c>
      <c r="K71" s="86">
        <v>2</v>
      </c>
      <c r="L71" s="105"/>
      <c r="M71" s="106"/>
      <c r="N71" s="41">
        <f t="shared" si="9"/>
        <v>0</v>
      </c>
      <c r="O71" s="41">
        <f t="shared" si="10"/>
        <v>360</v>
      </c>
      <c r="P71" s="41">
        <f t="shared" si="11"/>
        <v>240</v>
      </c>
      <c r="Q71" s="42">
        <f t="shared" si="12"/>
        <v>600</v>
      </c>
      <c r="R71" s="104" t="str">
        <f t="shared" si="13"/>
        <v/>
      </c>
    </row>
    <row r="72" spans="2:18" s="38" customFormat="1">
      <c r="B72" s="18" t="s">
        <v>172</v>
      </c>
      <c r="C72" s="23" t="s">
        <v>11</v>
      </c>
      <c r="D72" s="46" t="str">
        <f t="shared" si="7"/>
        <v>University College Cork</v>
      </c>
      <c r="E72" s="46" t="str">
        <f t="shared" si="8"/>
        <v>Ireland</v>
      </c>
      <c r="F72" s="22" t="s">
        <v>371</v>
      </c>
      <c r="G72" s="85" t="s">
        <v>208</v>
      </c>
      <c r="H72" s="86">
        <v>1</v>
      </c>
      <c r="I72" s="22" t="s">
        <v>379</v>
      </c>
      <c r="J72" s="18" t="s">
        <v>155</v>
      </c>
      <c r="K72" s="86">
        <v>2</v>
      </c>
      <c r="L72" s="105"/>
      <c r="M72" s="106"/>
      <c r="N72" s="41">
        <f t="shared" si="9"/>
        <v>0</v>
      </c>
      <c r="O72" s="41">
        <f t="shared" si="10"/>
        <v>820</v>
      </c>
      <c r="P72" s="41">
        <f t="shared" si="11"/>
        <v>240</v>
      </c>
      <c r="Q72" s="42">
        <f t="shared" si="12"/>
        <v>1060</v>
      </c>
      <c r="R72" s="104" t="str">
        <f t="shared" si="13"/>
        <v/>
      </c>
    </row>
    <row r="73" spans="2:18" s="38" customFormat="1">
      <c r="B73" s="18" t="s">
        <v>172</v>
      </c>
      <c r="C73" s="23" t="s">
        <v>9</v>
      </c>
      <c r="D73" s="46" t="str">
        <f t="shared" si="7"/>
        <v>Ashkelon Academic College</v>
      </c>
      <c r="E73" s="46" t="str">
        <f t="shared" si="8"/>
        <v>Israel</v>
      </c>
      <c r="F73" s="22" t="s">
        <v>375</v>
      </c>
      <c r="G73" s="85" t="s">
        <v>208</v>
      </c>
      <c r="H73" s="86">
        <v>5</v>
      </c>
      <c r="I73" s="22" t="s">
        <v>379</v>
      </c>
      <c r="J73" s="18" t="s">
        <v>331</v>
      </c>
      <c r="K73" s="86">
        <v>2</v>
      </c>
      <c r="L73" s="105"/>
      <c r="M73" s="106"/>
      <c r="N73" s="41">
        <f t="shared" si="9"/>
        <v>0</v>
      </c>
      <c r="O73" s="41">
        <f t="shared" si="10"/>
        <v>100</v>
      </c>
      <c r="P73" s="41">
        <f t="shared" si="11"/>
        <v>1200</v>
      </c>
      <c r="Q73" s="42">
        <f t="shared" si="12"/>
        <v>1300</v>
      </c>
      <c r="R73" s="104" t="str">
        <f t="shared" si="13"/>
        <v/>
      </c>
    </row>
    <row r="74" spans="2:18" s="38" customFormat="1">
      <c r="B74" s="18" t="s">
        <v>172</v>
      </c>
      <c r="C74" s="23" t="s">
        <v>10</v>
      </c>
      <c r="D74" s="46" t="str">
        <f t="shared" si="7"/>
        <v>Hebrew University of Jerusalem</v>
      </c>
      <c r="E74" s="46" t="str">
        <f t="shared" si="8"/>
        <v>Israel</v>
      </c>
      <c r="F74" s="22" t="s">
        <v>376</v>
      </c>
      <c r="G74" s="85" t="s">
        <v>208</v>
      </c>
      <c r="H74" s="86">
        <v>5</v>
      </c>
      <c r="I74" s="22" t="s">
        <v>379</v>
      </c>
      <c r="J74" s="18" t="s">
        <v>331</v>
      </c>
      <c r="K74" s="86">
        <v>2</v>
      </c>
      <c r="L74" s="105"/>
      <c r="M74" s="106"/>
      <c r="N74" s="41">
        <f t="shared" si="9"/>
        <v>0</v>
      </c>
      <c r="O74" s="41">
        <f t="shared" si="10"/>
        <v>100</v>
      </c>
      <c r="P74" s="41">
        <f t="shared" si="11"/>
        <v>1200</v>
      </c>
      <c r="Q74" s="42">
        <f t="shared" si="12"/>
        <v>1300</v>
      </c>
      <c r="R74" s="104" t="str">
        <f t="shared" si="13"/>
        <v/>
      </c>
    </row>
    <row r="75" spans="2:18" s="38" customFormat="1">
      <c r="B75" s="18" t="s">
        <v>172</v>
      </c>
      <c r="C75" s="23" t="s">
        <v>12</v>
      </c>
      <c r="D75" s="46" t="str">
        <f t="shared" si="7"/>
        <v>University of Haifa</v>
      </c>
      <c r="E75" s="46" t="str">
        <f t="shared" si="8"/>
        <v>Israel</v>
      </c>
      <c r="F75" s="22" t="s">
        <v>377</v>
      </c>
      <c r="G75" s="85" t="s">
        <v>208</v>
      </c>
      <c r="H75" s="86">
        <v>5</v>
      </c>
      <c r="I75" s="22" t="s">
        <v>379</v>
      </c>
      <c r="J75" s="18" t="s">
        <v>149</v>
      </c>
      <c r="K75" s="86">
        <v>2</v>
      </c>
      <c r="L75" s="105"/>
      <c r="M75" s="106"/>
      <c r="N75" s="41">
        <f t="shared" si="9"/>
        <v>0</v>
      </c>
      <c r="O75" s="41">
        <f t="shared" si="10"/>
        <v>900</v>
      </c>
      <c r="P75" s="41">
        <f t="shared" si="11"/>
        <v>1200</v>
      </c>
      <c r="Q75" s="42">
        <f t="shared" si="12"/>
        <v>2100</v>
      </c>
      <c r="R75" s="104" t="str">
        <f t="shared" si="13"/>
        <v/>
      </c>
    </row>
    <row r="76" spans="2:18" s="38" customFormat="1">
      <c r="B76" s="18" t="s">
        <v>172</v>
      </c>
      <c r="C76" s="23" t="s">
        <v>14</v>
      </c>
      <c r="D76" s="46" t="str">
        <f t="shared" si="7"/>
        <v>Israeli Association of Public Health Physicians</v>
      </c>
      <c r="E76" s="46" t="str">
        <f t="shared" si="8"/>
        <v>Israel</v>
      </c>
      <c r="F76" s="22" t="s">
        <v>378</v>
      </c>
      <c r="G76" s="85" t="s">
        <v>208</v>
      </c>
      <c r="H76" s="86">
        <v>5</v>
      </c>
      <c r="I76" s="22" t="s">
        <v>379</v>
      </c>
      <c r="J76" s="18" t="s">
        <v>331</v>
      </c>
      <c r="K76" s="86">
        <v>2</v>
      </c>
      <c r="L76" s="105"/>
      <c r="M76" s="106"/>
      <c r="N76" s="41">
        <f t="shared" si="9"/>
        <v>0</v>
      </c>
      <c r="O76" s="41">
        <f t="shared" si="10"/>
        <v>100</v>
      </c>
      <c r="P76" s="41">
        <f t="shared" si="11"/>
        <v>1200</v>
      </c>
      <c r="Q76" s="42">
        <f t="shared" si="12"/>
        <v>1300</v>
      </c>
      <c r="R76" s="104" t="str">
        <f t="shared" si="13"/>
        <v/>
      </c>
    </row>
    <row r="77" spans="2:18" s="38" customFormat="1">
      <c r="B77" s="18" t="s">
        <v>172</v>
      </c>
      <c r="C77" s="23" t="s">
        <v>17</v>
      </c>
      <c r="D77" s="46" t="str">
        <f t="shared" si="7"/>
        <v>Maastricht University</v>
      </c>
      <c r="E77" s="46" t="str">
        <f t="shared" si="8"/>
        <v>Netherlands</v>
      </c>
      <c r="F77" s="22" t="s">
        <v>374</v>
      </c>
      <c r="G77" s="85" t="s">
        <v>208</v>
      </c>
      <c r="H77" s="86">
        <v>2</v>
      </c>
      <c r="I77" s="22" t="s">
        <v>375</v>
      </c>
      <c r="J77" s="18" t="s">
        <v>154</v>
      </c>
      <c r="K77" s="86">
        <v>2</v>
      </c>
      <c r="L77" s="105"/>
      <c r="M77" s="106"/>
      <c r="N77" s="41">
        <f t="shared" ref="N77:N108" si="14">IF(AND(M77&gt;0,L77&lt;&gt;""),IF(M77&gt;(ROUND( (ROUND(ROUND(H77,0)*(VLOOKUP(J77,TravelCosts,2,FALSE)),2))/0.65,2)),ROUND(M77*0.8,2),"covered by unit cost"),0)</f>
        <v>0</v>
      </c>
      <c r="O77" s="41">
        <f t="shared" ref="O77:O108" si="15">IF(OR(AND(L77&lt;&gt;"",M77&gt;0,ISNUMBER(N77)),R77="Error"),0,ROUND(ROUND(H77,0)*(VLOOKUP(J77,TravelCosts,2,FALSE)),2))</f>
        <v>1060</v>
      </c>
      <c r="P77" s="41">
        <f t="shared" ref="P77:P108" si="16">IF(R77="Error",0,IF(AND(G77="Staff",K77&gt;0,K77&lt;15),(120*K77)*H77,IF(AND(G77="Staff",K77&gt;14,K77&lt;61),(1680+((K77-14)*70))*H77,IF(AND(G77="Staff",K77&gt;60,K77&lt;91),(4900+((K77-60)*50))*H77,IF(AND(G77="Student",K77&gt;0,K77&lt;15),(55*K77)*H77,IF(AND(G77="Student",K77&gt;14,K77&lt;91),(770+((K77-14)*40))*H77,0))))))</f>
        <v>480</v>
      </c>
      <c r="Q77" s="42">
        <f t="shared" ref="Q77:Q108" si="17">IFERROR(N77+O77+P77,O77+P77)</f>
        <v>1540</v>
      </c>
      <c r="R77" s="104" t="str">
        <f t="shared" ref="R77:R108" si="18">IF(OR(COUNTIF(WorkPackage,B77)=0,COUNTIF(PartnerN°,C77)=0,D77="",COUNTIF(CountryALL,E77)=0,F77="",COUNTIF(Category2,G77)=0,ISNUMBER(H77)=FALSE,H77&lt;=0,I77="",COUNTIF(TravelBands,J77)=0,ISNUMBER(K77)=FALSE,OR(K77&lt;0,K77&gt;90),IF(ISNUMBER(H77)=TRUE,H77=INT(H77*1)/1=FALSE),IF(ISNUMBER(K77)=TRUE,K77=INT(K77*1)/1=FALSE),AND(L77&lt;&gt;"",M77=0),AND(L77="",M77&gt;0),ISNUMBER(N77)=FALSE ),"Error","")</f>
        <v/>
      </c>
    </row>
    <row r="78" spans="2:18" s="38" customFormat="1">
      <c r="B78" s="18" t="s">
        <v>172</v>
      </c>
      <c r="C78" s="23" t="s">
        <v>15</v>
      </c>
      <c r="D78" s="46" t="str">
        <f t="shared" si="7"/>
        <v>Swedish Red Cross University College</v>
      </c>
      <c r="E78" s="46" t="str">
        <f t="shared" si="8"/>
        <v>Sweden</v>
      </c>
      <c r="F78" s="22" t="s">
        <v>373</v>
      </c>
      <c r="G78" s="85" t="s">
        <v>208</v>
      </c>
      <c r="H78" s="86">
        <v>1</v>
      </c>
      <c r="I78" s="22" t="s">
        <v>375</v>
      </c>
      <c r="J78" s="18" t="s">
        <v>154</v>
      </c>
      <c r="K78" s="86">
        <v>2</v>
      </c>
      <c r="L78" s="105"/>
      <c r="M78" s="106"/>
      <c r="N78" s="41">
        <f t="shared" si="14"/>
        <v>0</v>
      </c>
      <c r="O78" s="41">
        <f t="shared" si="15"/>
        <v>530</v>
      </c>
      <c r="P78" s="41">
        <f t="shared" si="16"/>
        <v>240</v>
      </c>
      <c r="Q78" s="42">
        <f t="shared" si="17"/>
        <v>770</v>
      </c>
      <c r="R78" s="104" t="str">
        <f t="shared" si="18"/>
        <v/>
      </c>
    </row>
    <row r="79" spans="2:18" s="38" customFormat="1">
      <c r="B79" s="18" t="s">
        <v>172</v>
      </c>
      <c r="C79" s="23" t="s">
        <v>13</v>
      </c>
      <c r="D79" s="46" t="str">
        <f t="shared" ref="D79:D142" si="19">IFERROR(IF(VLOOKUP(C79,PartnerN°Ref,2,FALSE)=0,"",VLOOKUP(C79,PartnerN°Ref,2,FALSE)),"")</f>
        <v>Jagiellonian University</v>
      </c>
      <c r="E79" s="46" t="str">
        <f t="shared" ref="E79:E142" si="20">IFERROR(IF(OR(VLOOKUP(C79,PartnerN°Ref,4,FALSE)="Country not found",VLOOKUP(C79,PartnerN°Ref,3,FALSE)=0),"",VLOOKUP(C79,PartnerN°Ref,3,FALSE)),"")</f>
        <v>Poland</v>
      </c>
      <c r="F79" s="22" t="s">
        <v>372</v>
      </c>
      <c r="G79" s="85" t="s">
        <v>208</v>
      </c>
      <c r="H79" s="86">
        <v>1</v>
      </c>
      <c r="I79" s="22" t="s">
        <v>375</v>
      </c>
      <c r="J79" s="18" t="s">
        <v>151</v>
      </c>
      <c r="K79" s="86">
        <v>2</v>
      </c>
      <c r="L79" s="105"/>
      <c r="M79" s="106"/>
      <c r="N79" s="41">
        <f t="shared" si="14"/>
        <v>0</v>
      </c>
      <c r="O79" s="41">
        <f t="shared" si="15"/>
        <v>360</v>
      </c>
      <c r="P79" s="41">
        <f t="shared" si="16"/>
        <v>240</v>
      </c>
      <c r="Q79" s="42">
        <f t="shared" si="17"/>
        <v>600</v>
      </c>
      <c r="R79" s="104" t="str">
        <f t="shared" si="18"/>
        <v/>
      </c>
    </row>
    <row r="80" spans="2:18" s="38" customFormat="1">
      <c r="B80" s="18" t="s">
        <v>172</v>
      </c>
      <c r="C80" s="23" t="s">
        <v>11</v>
      </c>
      <c r="D80" s="46" t="str">
        <f t="shared" si="19"/>
        <v>University College Cork</v>
      </c>
      <c r="E80" s="46" t="str">
        <f t="shared" si="20"/>
        <v>Ireland</v>
      </c>
      <c r="F80" s="22" t="s">
        <v>371</v>
      </c>
      <c r="G80" s="85" t="s">
        <v>208</v>
      </c>
      <c r="H80" s="86">
        <v>1</v>
      </c>
      <c r="I80" s="22" t="s">
        <v>375</v>
      </c>
      <c r="J80" s="18" t="s">
        <v>155</v>
      </c>
      <c r="K80" s="86">
        <v>2</v>
      </c>
      <c r="L80" s="105"/>
      <c r="M80" s="106"/>
      <c r="N80" s="41">
        <f t="shared" si="14"/>
        <v>0</v>
      </c>
      <c r="O80" s="41">
        <f t="shared" si="15"/>
        <v>820</v>
      </c>
      <c r="P80" s="41">
        <f t="shared" si="16"/>
        <v>240</v>
      </c>
      <c r="Q80" s="42">
        <f t="shared" si="17"/>
        <v>1060</v>
      </c>
      <c r="R80" s="104" t="str">
        <f t="shared" si="18"/>
        <v/>
      </c>
    </row>
    <row r="81" spans="2:18" s="38" customFormat="1">
      <c r="B81" s="18" t="s">
        <v>172</v>
      </c>
      <c r="C81" s="23" t="s">
        <v>10</v>
      </c>
      <c r="D81" s="46" t="str">
        <f t="shared" si="19"/>
        <v>Hebrew University of Jerusalem</v>
      </c>
      <c r="E81" s="46" t="str">
        <f t="shared" si="20"/>
        <v>Israel</v>
      </c>
      <c r="F81" s="22" t="s">
        <v>376</v>
      </c>
      <c r="G81" s="85" t="s">
        <v>208</v>
      </c>
      <c r="H81" s="86">
        <v>5</v>
      </c>
      <c r="I81" s="22" t="s">
        <v>375</v>
      </c>
      <c r="J81" s="18" t="s">
        <v>331</v>
      </c>
      <c r="K81" s="86">
        <v>2</v>
      </c>
      <c r="L81" s="105"/>
      <c r="M81" s="106"/>
      <c r="N81" s="41">
        <f t="shared" si="14"/>
        <v>0</v>
      </c>
      <c r="O81" s="41">
        <f t="shared" si="15"/>
        <v>100</v>
      </c>
      <c r="P81" s="41">
        <f t="shared" si="16"/>
        <v>1200</v>
      </c>
      <c r="Q81" s="42">
        <f t="shared" si="17"/>
        <v>1300</v>
      </c>
      <c r="R81" s="104" t="str">
        <f t="shared" si="18"/>
        <v/>
      </c>
    </row>
    <row r="82" spans="2:18" s="38" customFormat="1">
      <c r="B82" s="18" t="s">
        <v>172</v>
      </c>
      <c r="C82" s="23" t="s">
        <v>12</v>
      </c>
      <c r="D82" s="46" t="str">
        <f t="shared" si="19"/>
        <v>University of Haifa</v>
      </c>
      <c r="E82" s="46" t="str">
        <f t="shared" si="20"/>
        <v>Israel</v>
      </c>
      <c r="F82" s="22" t="s">
        <v>377</v>
      </c>
      <c r="G82" s="85" t="s">
        <v>208</v>
      </c>
      <c r="H82" s="86">
        <v>5</v>
      </c>
      <c r="I82" s="22" t="s">
        <v>375</v>
      </c>
      <c r="J82" s="18" t="s">
        <v>149</v>
      </c>
      <c r="K82" s="86">
        <v>2</v>
      </c>
      <c r="L82" s="105"/>
      <c r="M82" s="106"/>
      <c r="N82" s="41">
        <f t="shared" si="14"/>
        <v>0</v>
      </c>
      <c r="O82" s="41">
        <f t="shared" si="15"/>
        <v>900</v>
      </c>
      <c r="P82" s="41">
        <f t="shared" si="16"/>
        <v>1200</v>
      </c>
      <c r="Q82" s="42">
        <f t="shared" si="17"/>
        <v>2100</v>
      </c>
      <c r="R82" s="104" t="str">
        <f t="shared" si="18"/>
        <v/>
      </c>
    </row>
    <row r="83" spans="2:18" s="38" customFormat="1">
      <c r="B83" s="18" t="s">
        <v>172</v>
      </c>
      <c r="C83" s="23" t="s">
        <v>14</v>
      </c>
      <c r="D83" s="46" t="str">
        <f t="shared" si="19"/>
        <v>Israeli Association of Public Health Physicians</v>
      </c>
      <c r="E83" s="46" t="str">
        <f t="shared" si="20"/>
        <v>Israel</v>
      </c>
      <c r="F83" s="22" t="s">
        <v>378</v>
      </c>
      <c r="G83" s="85" t="s">
        <v>208</v>
      </c>
      <c r="H83" s="86">
        <v>5</v>
      </c>
      <c r="I83" s="22" t="s">
        <v>375</v>
      </c>
      <c r="J83" s="18" t="s">
        <v>331</v>
      </c>
      <c r="K83" s="86">
        <v>2</v>
      </c>
      <c r="L83" s="105"/>
      <c r="M83" s="106"/>
      <c r="N83" s="41">
        <f t="shared" si="14"/>
        <v>0</v>
      </c>
      <c r="O83" s="41">
        <f t="shared" si="15"/>
        <v>100</v>
      </c>
      <c r="P83" s="41">
        <f t="shared" si="16"/>
        <v>1200</v>
      </c>
      <c r="Q83" s="42">
        <f t="shared" si="17"/>
        <v>1300</v>
      </c>
      <c r="R83" s="104" t="str">
        <f t="shared" si="18"/>
        <v/>
      </c>
    </row>
    <row r="84" spans="2:18" s="38" customFormat="1">
      <c r="B84" s="18" t="s">
        <v>172</v>
      </c>
      <c r="C84" s="23" t="s">
        <v>16</v>
      </c>
      <c r="D84" s="46" t="str">
        <f t="shared" si="19"/>
        <v>Ben-Gurion University of the Negev</v>
      </c>
      <c r="E84" s="46" t="str">
        <f t="shared" si="20"/>
        <v>Israel</v>
      </c>
      <c r="F84" s="22" t="s">
        <v>379</v>
      </c>
      <c r="G84" s="85" t="s">
        <v>208</v>
      </c>
      <c r="H84" s="86">
        <v>5</v>
      </c>
      <c r="I84" s="22" t="s">
        <v>375</v>
      </c>
      <c r="J84" s="18" t="s">
        <v>331</v>
      </c>
      <c r="K84" s="86">
        <v>2</v>
      </c>
      <c r="L84" s="105"/>
      <c r="M84" s="106"/>
      <c r="N84" s="41">
        <f t="shared" si="14"/>
        <v>0</v>
      </c>
      <c r="O84" s="41">
        <f t="shared" si="15"/>
        <v>100</v>
      </c>
      <c r="P84" s="41">
        <f t="shared" si="16"/>
        <v>1200</v>
      </c>
      <c r="Q84" s="42">
        <f t="shared" si="17"/>
        <v>1300</v>
      </c>
      <c r="R84" s="104" t="str">
        <f t="shared" si="18"/>
        <v/>
      </c>
    </row>
    <row r="85" spans="2:18" s="38" customFormat="1">
      <c r="B85" s="18" t="s">
        <v>172</v>
      </c>
      <c r="C85" s="23" t="s">
        <v>17</v>
      </c>
      <c r="D85" s="46" t="str">
        <f t="shared" si="19"/>
        <v>Maastricht University</v>
      </c>
      <c r="E85" s="46" t="str">
        <f t="shared" si="20"/>
        <v>Netherlands</v>
      </c>
      <c r="F85" s="22" t="s">
        <v>374</v>
      </c>
      <c r="G85" s="85" t="s">
        <v>208</v>
      </c>
      <c r="H85" s="86">
        <v>2</v>
      </c>
      <c r="I85" s="22" t="s">
        <v>376</v>
      </c>
      <c r="J85" s="18" t="s">
        <v>154</v>
      </c>
      <c r="K85" s="86">
        <v>2</v>
      </c>
      <c r="L85" s="105"/>
      <c r="M85" s="106"/>
      <c r="N85" s="41">
        <f t="shared" si="14"/>
        <v>0</v>
      </c>
      <c r="O85" s="41">
        <f t="shared" si="15"/>
        <v>1060</v>
      </c>
      <c r="P85" s="41">
        <f t="shared" si="16"/>
        <v>480</v>
      </c>
      <c r="Q85" s="42">
        <f t="shared" si="17"/>
        <v>1540</v>
      </c>
      <c r="R85" s="104" t="str">
        <f t="shared" si="18"/>
        <v/>
      </c>
    </row>
    <row r="86" spans="2:18" s="38" customFormat="1">
      <c r="B86" s="18" t="s">
        <v>172</v>
      </c>
      <c r="C86" s="23" t="s">
        <v>15</v>
      </c>
      <c r="D86" s="46" t="str">
        <f t="shared" si="19"/>
        <v>Swedish Red Cross University College</v>
      </c>
      <c r="E86" s="46" t="str">
        <f t="shared" si="20"/>
        <v>Sweden</v>
      </c>
      <c r="F86" s="22" t="s">
        <v>373</v>
      </c>
      <c r="G86" s="85" t="s">
        <v>208</v>
      </c>
      <c r="H86" s="86">
        <v>1</v>
      </c>
      <c r="I86" s="22" t="s">
        <v>376</v>
      </c>
      <c r="J86" s="18" t="s">
        <v>154</v>
      </c>
      <c r="K86" s="86">
        <v>2</v>
      </c>
      <c r="L86" s="105"/>
      <c r="M86" s="106"/>
      <c r="N86" s="41">
        <f t="shared" si="14"/>
        <v>0</v>
      </c>
      <c r="O86" s="41">
        <f t="shared" si="15"/>
        <v>530</v>
      </c>
      <c r="P86" s="41">
        <f t="shared" si="16"/>
        <v>240</v>
      </c>
      <c r="Q86" s="42">
        <f t="shared" si="17"/>
        <v>770</v>
      </c>
      <c r="R86" s="104" t="str">
        <f t="shared" si="18"/>
        <v/>
      </c>
    </row>
    <row r="87" spans="2:18" s="38" customFormat="1">
      <c r="B87" s="18" t="s">
        <v>172</v>
      </c>
      <c r="C87" s="23" t="s">
        <v>13</v>
      </c>
      <c r="D87" s="46" t="str">
        <f t="shared" si="19"/>
        <v>Jagiellonian University</v>
      </c>
      <c r="E87" s="46" t="str">
        <f t="shared" si="20"/>
        <v>Poland</v>
      </c>
      <c r="F87" s="22" t="s">
        <v>372</v>
      </c>
      <c r="G87" s="85" t="s">
        <v>208</v>
      </c>
      <c r="H87" s="86">
        <v>1</v>
      </c>
      <c r="I87" s="22" t="s">
        <v>376</v>
      </c>
      <c r="J87" s="18" t="s">
        <v>151</v>
      </c>
      <c r="K87" s="86">
        <v>2</v>
      </c>
      <c r="L87" s="105"/>
      <c r="M87" s="106"/>
      <c r="N87" s="41">
        <f t="shared" si="14"/>
        <v>0</v>
      </c>
      <c r="O87" s="41">
        <f t="shared" si="15"/>
        <v>360</v>
      </c>
      <c r="P87" s="41">
        <f t="shared" si="16"/>
        <v>240</v>
      </c>
      <c r="Q87" s="42">
        <f t="shared" si="17"/>
        <v>600</v>
      </c>
      <c r="R87" s="104" t="str">
        <f t="shared" si="18"/>
        <v/>
      </c>
    </row>
    <row r="88" spans="2:18" s="38" customFormat="1">
      <c r="B88" s="18" t="s">
        <v>172</v>
      </c>
      <c r="C88" s="23" t="s">
        <v>11</v>
      </c>
      <c r="D88" s="46" t="str">
        <f t="shared" si="19"/>
        <v>University College Cork</v>
      </c>
      <c r="E88" s="46" t="str">
        <f t="shared" si="20"/>
        <v>Ireland</v>
      </c>
      <c r="F88" s="22" t="s">
        <v>371</v>
      </c>
      <c r="G88" s="85" t="s">
        <v>208</v>
      </c>
      <c r="H88" s="86">
        <v>1</v>
      </c>
      <c r="I88" s="22" t="s">
        <v>376</v>
      </c>
      <c r="J88" s="18" t="s">
        <v>155</v>
      </c>
      <c r="K88" s="86">
        <v>2</v>
      </c>
      <c r="L88" s="105"/>
      <c r="M88" s="106"/>
      <c r="N88" s="41">
        <f t="shared" si="14"/>
        <v>0</v>
      </c>
      <c r="O88" s="41">
        <f t="shared" si="15"/>
        <v>820</v>
      </c>
      <c r="P88" s="41">
        <f t="shared" si="16"/>
        <v>240</v>
      </c>
      <c r="Q88" s="42">
        <f t="shared" si="17"/>
        <v>1060</v>
      </c>
      <c r="R88" s="104" t="str">
        <f t="shared" si="18"/>
        <v/>
      </c>
    </row>
    <row r="89" spans="2:18" s="38" customFormat="1">
      <c r="B89" s="18" t="s">
        <v>172</v>
      </c>
      <c r="C89" s="23" t="s">
        <v>9</v>
      </c>
      <c r="D89" s="46" t="str">
        <f t="shared" si="19"/>
        <v>Ashkelon Academic College</v>
      </c>
      <c r="E89" s="46" t="str">
        <f t="shared" si="20"/>
        <v>Israel</v>
      </c>
      <c r="F89" s="22" t="s">
        <v>375</v>
      </c>
      <c r="G89" s="85" t="s">
        <v>208</v>
      </c>
      <c r="H89" s="86">
        <v>5</v>
      </c>
      <c r="I89" s="22" t="s">
        <v>376</v>
      </c>
      <c r="J89" s="18" t="s">
        <v>331</v>
      </c>
      <c r="K89" s="86">
        <v>2</v>
      </c>
      <c r="L89" s="105"/>
      <c r="M89" s="106"/>
      <c r="N89" s="41">
        <f t="shared" si="14"/>
        <v>0</v>
      </c>
      <c r="O89" s="41">
        <f t="shared" si="15"/>
        <v>100</v>
      </c>
      <c r="P89" s="41">
        <f t="shared" si="16"/>
        <v>1200</v>
      </c>
      <c r="Q89" s="42">
        <f t="shared" si="17"/>
        <v>1300</v>
      </c>
      <c r="R89" s="104" t="str">
        <f t="shared" si="18"/>
        <v/>
      </c>
    </row>
    <row r="90" spans="2:18" s="38" customFormat="1">
      <c r="B90" s="18" t="s">
        <v>172</v>
      </c>
      <c r="C90" s="23" t="s">
        <v>12</v>
      </c>
      <c r="D90" s="46" t="str">
        <f t="shared" si="19"/>
        <v>University of Haifa</v>
      </c>
      <c r="E90" s="46" t="str">
        <f t="shared" si="20"/>
        <v>Israel</v>
      </c>
      <c r="F90" s="22" t="s">
        <v>377</v>
      </c>
      <c r="G90" s="85" t="s">
        <v>208</v>
      </c>
      <c r="H90" s="86">
        <v>5</v>
      </c>
      <c r="I90" s="22" t="s">
        <v>376</v>
      </c>
      <c r="J90" s="18" t="s">
        <v>149</v>
      </c>
      <c r="K90" s="86">
        <v>2</v>
      </c>
      <c r="L90" s="105"/>
      <c r="M90" s="106"/>
      <c r="N90" s="41">
        <f t="shared" si="14"/>
        <v>0</v>
      </c>
      <c r="O90" s="41">
        <f t="shared" si="15"/>
        <v>900</v>
      </c>
      <c r="P90" s="41">
        <f t="shared" si="16"/>
        <v>1200</v>
      </c>
      <c r="Q90" s="42">
        <f t="shared" si="17"/>
        <v>2100</v>
      </c>
      <c r="R90" s="104" t="str">
        <f t="shared" si="18"/>
        <v/>
      </c>
    </row>
    <row r="91" spans="2:18" s="38" customFormat="1">
      <c r="B91" s="18" t="s">
        <v>172</v>
      </c>
      <c r="C91" s="23" t="s">
        <v>14</v>
      </c>
      <c r="D91" s="46" t="str">
        <f t="shared" si="19"/>
        <v>Israeli Association of Public Health Physicians</v>
      </c>
      <c r="E91" s="46" t="str">
        <f t="shared" si="20"/>
        <v>Israel</v>
      </c>
      <c r="F91" s="22" t="s">
        <v>378</v>
      </c>
      <c r="G91" s="85" t="s">
        <v>208</v>
      </c>
      <c r="H91" s="86">
        <v>5</v>
      </c>
      <c r="I91" s="22" t="s">
        <v>376</v>
      </c>
      <c r="J91" s="18" t="s">
        <v>331</v>
      </c>
      <c r="K91" s="86">
        <v>2</v>
      </c>
      <c r="L91" s="105"/>
      <c r="M91" s="106"/>
      <c r="N91" s="41">
        <f t="shared" si="14"/>
        <v>0</v>
      </c>
      <c r="O91" s="41">
        <f t="shared" si="15"/>
        <v>100</v>
      </c>
      <c r="P91" s="41">
        <f t="shared" si="16"/>
        <v>1200</v>
      </c>
      <c r="Q91" s="42">
        <f t="shared" si="17"/>
        <v>1300</v>
      </c>
      <c r="R91" s="104" t="str">
        <f t="shared" si="18"/>
        <v/>
      </c>
    </row>
    <row r="92" spans="2:18" s="38" customFormat="1">
      <c r="B92" s="18" t="s">
        <v>172</v>
      </c>
      <c r="C92" s="23" t="s">
        <v>16</v>
      </c>
      <c r="D92" s="46" t="str">
        <f t="shared" si="19"/>
        <v>Ben-Gurion University of the Negev</v>
      </c>
      <c r="E92" s="46" t="str">
        <f t="shared" si="20"/>
        <v>Israel</v>
      </c>
      <c r="F92" s="22" t="s">
        <v>379</v>
      </c>
      <c r="G92" s="85" t="s">
        <v>208</v>
      </c>
      <c r="H92" s="86">
        <v>5</v>
      </c>
      <c r="I92" s="22" t="s">
        <v>376</v>
      </c>
      <c r="J92" s="18" t="s">
        <v>331</v>
      </c>
      <c r="K92" s="86">
        <v>2</v>
      </c>
      <c r="L92" s="105"/>
      <c r="M92" s="106"/>
      <c r="N92" s="41">
        <f t="shared" si="14"/>
        <v>0</v>
      </c>
      <c r="O92" s="41">
        <f t="shared" si="15"/>
        <v>100</v>
      </c>
      <c r="P92" s="41">
        <f t="shared" si="16"/>
        <v>1200</v>
      </c>
      <c r="Q92" s="42">
        <f t="shared" si="17"/>
        <v>1300</v>
      </c>
      <c r="R92" s="104" t="str">
        <f t="shared" si="18"/>
        <v/>
      </c>
    </row>
    <row r="93" spans="2:18" s="38" customFormat="1">
      <c r="B93" s="18" t="s">
        <v>172</v>
      </c>
      <c r="C93" s="23" t="s">
        <v>17</v>
      </c>
      <c r="D93" s="46" t="str">
        <f t="shared" si="19"/>
        <v>Maastricht University</v>
      </c>
      <c r="E93" s="46" t="str">
        <f t="shared" si="20"/>
        <v>Netherlands</v>
      </c>
      <c r="F93" s="22" t="s">
        <v>374</v>
      </c>
      <c r="G93" s="85" t="s">
        <v>208</v>
      </c>
      <c r="H93" s="86">
        <v>2</v>
      </c>
      <c r="I93" s="22" t="s">
        <v>377</v>
      </c>
      <c r="J93" s="18" t="s">
        <v>154</v>
      </c>
      <c r="K93" s="86">
        <v>2</v>
      </c>
      <c r="L93" s="105"/>
      <c r="M93" s="106"/>
      <c r="N93" s="41">
        <f t="shared" si="14"/>
        <v>0</v>
      </c>
      <c r="O93" s="41">
        <f t="shared" si="15"/>
        <v>1060</v>
      </c>
      <c r="P93" s="41">
        <f t="shared" si="16"/>
        <v>480</v>
      </c>
      <c r="Q93" s="42">
        <f t="shared" si="17"/>
        <v>1540</v>
      </c>
      <c r="R93" s="104" t="str">
        <f t="shared" si="18"/>
        <v/>
      </c>
    </row>
    <row r="94" spans="2:18" s="38" customFormat="1">
      <c r="B94" s="18" t="s">
        <v>172</v>
      </c>
      <c r="C94" s="23" t="s">
        <v>15</v>
      </c>
      <c r="D94" s="46" t="str">
        <f t="shared" si="19"/>
        <v>Swedish Red Cross University College</v>
      </c>
      <c r="E94" s="46" t="str">
        <f t="shared" si="20"/>
        <v>Sweden</v>
      </c>
      <c r="F94" s="22" t="s">
        <v>373</v>
      </c>
      <c r="G94" s="85" t="s">
        <v>208</v>
      </c>
      <c r="H94" s="86">
        <v>1</v>
      </c>
      <c r="I94" s="22" t="s">
        <v>377</v>
      </c>
      <c r="J94" s="18" t="s">
        <v>154</v>
      </c>
      <c r="K94" s="86">
        <v>2</v>
      </c>
      <c r="L94" s="105"/>
      <c r="M94" s="106"/>
      <c r="N94" s="41">
        <f t="shared" si="14"/>
        <v>0</v>
      </c>
      <c r="O94" s="41">
        <f t="shared" si="15"/>
        <v>530</v>
      </c>
      <c r="P94" s="41">
        <f t="shared" si="16"/>
        <v>240</v>
      </c>
      <c r="Q94" s="42">
        <f t="shared" si="17"/>
        <v>770</v>
      </c>
      <c r="R94" s="104" t="str">
        <f t="shared" si="18"/>
        <v/>
      </c>
    </row>
    <row r="95" spans="2:18" s="38" customFormat="1">
      <c r="B95" s="18" t="s">
        <v>172</v>
      </c>
      <c r="C95" s="23" t="s">
        <v>13</v>
      </c>
      <c r="D95" s="46" t="str">
        <f t="shared" si="19"/>
        <v>Jagiellonian University</v>
      </c>
      <c r="E95" s="46" t="str">
        <f t="shared" si="20"/>
        <v>Poland</v>
      </c>
      <c r="F95" s="22" t="s">
        <v>372</v>
      </c>
      <c r="G95" s="85" t="s">
        <v>208</v>
      </c>
      <c r="H95" s="86">
        <v>1</v>
      </c>
      <c r="I95" s="22" t="s">
        <v>377</v>
      </c>
      <c r="J95" s="18" t="s">
        <v>151</v>
      </c>
      <c r="K95" s="86">
        <v>2</v>
      </c>
      <c r="L95" s="105"/>
      <c r="M95" s="106"/>
      <c r="N95" s="41">
        <f t="shared" si="14"/>
        <v>0</v>
      </c>
      <c r="O95" s="41">
        <f t="shared" si="15"/>
        <v>360</v>
      </c>
      <c r="P95" s="41">
        <f t="shared" si="16"/>
        <v>240</v>
      </c>
      <c r="Q95" s="42">
        <f t="shared" si="17"/>
        <v>600</v>
      </c>
      <c r="R95" s="104" t="str">
        <f t="shared" si="18"/>
        <v/>
      </c>
    </row>
    <row r="96" spans="2:18" s="38" customFormat="1">
      <c r="B96" s="18" t="s">
        <v>172</v>
      </c>
      <c r="C96" s="23" t="s">
        <v>11</v>
      </c>
      <c r="D96" s="46" t="str">
        <f t="shared" si="19"/>
        <v>University College Cork</v>
      </c>
      <c r="E96" s="46" t="str">
        <f t="shared" si="20"/>
        <v>Ireland</v>
      </c>
      <c r="F96" s="22" t="s">
        <v>371</v>
      </c>
      <c r="G96" s="85" t="s">
        <v>208</v>
      </c>
      <c r="H96" s="86">
        <v>1</v>
      </c>
      <c r="I96" s="22" t="s">
        <v>377</v>
      </c>
      <c r="J96" s="18" t="s">
        <v>155</v>
      </c>
      <c r="K96" s="86">
        <v>2</v>
      </c>
      <c r="L96" s="105"/>
      <c r="M96" s="106"/>
      <c r="N96" s="41">
        <f t="shared" si="14"/>
        <v>0</v>
      </c>
      <c r="O96" s="41">
        <f t="shared" si="15"/>
        <v>820</v>
      </c>
      <c r="P96" s="41">
        <f t="shared" si="16"/>
        <v>240</v>
      </c>
      <c r="Q96" s="42">
        <f t="shared" si="17"/>
        <v>1060</v>
      </c>
      <c r="R96" s="104" t="str">
        <f t="shared" si="18"/>
        <v/>
      </c>
    </row>
    <row r="97" spans="2:18" s="38" customFormat="1">
      <c r="B97" s="18" t="s">
        <v>172</v>
      </c>
      <c r="C97" s="23" t="s">
        <v>9</v>
      </c>
      <c r="D97" s="46" t="str">
        <f t="shared" si="19"/>
        <v>Ashkelon Academic College</v>
      </c>
      <c r="E97" s="46" t="str">
        <f t="shared" si="20"/>
        <v>Israel</v>
      </c>
      <c r="F97" s="22" t="s">
        <v>375</v>
      </c>
      <c r="G97" s="85" t="s">
        <v>208</v>
      </c>
      <c r="H97" s="86">
        <v>5</v>
      </c>
      <c r="I97" s="22" t="s">
        <v>377</v>
      </c>
      <c r="J97" s="18" t="s">
        <v>149</v>
      </c>
      <c r="K97" s="86">
        <v>2</v>
      </c>
      <c r="L97" s="105"/>
      <c r="M97" s="106"/>
      <c r="N97" s="41">
        <f t="shared" si="14"/>
        <v>0</v>
      </c>
      <c r="O97" s="41">
        <f t="shared" si="15"/>
        <v>900</v>
      </c>
      <c r="P97" s="41">
        <f t="shared" si="16"/>
        <v>1200</v>
      </c>
      <c r="Q97" s="42">
        <f t="shared" si="17"/>
        <v>2100</v>
      </c>
      <c r="R97" s="104" t="str">
        <f t="shared" si="18"/>
        <v/>
      </c>
    </row>
    <row r="98" spans="2:18" s="38" customFormat="1">
      <c r="B98" s="18" t="s">
        <v>172</v>
      </c>
      <c r="C98" s="23" t="s">
        <v>10</v>
      </c>
      <c r="D98" s="46" t="str">
        <f t="shared" si="19"/>
        <v>Hebrew University of Jerusalem</v>
      </c>
      <c r="E98" s="46" t="str">
        <f t="shared" si="20"/>
        <v>Israel</v>
      </c>
      <c r="F98" s="22" t="s">
        <v>376</v>
      </c>
      <c r="G98" s="85" t="s">
        <v>208</v>
      </c>
      <c r="H98" s="86">
        <v>5</v>
      </c>
      <c r="I98" s="22" t="s">
        <v>377</v>
      </c>
      <c r="J98" s="18" t="s">
        <v>149</v>
      </c>
      <c r="K98" s="86">
        <v>2</v>
      </c>
      <c r="L98" s="105"/>
      <c r="M98" s="106"/>
      <c r="N98" s="41">
        <f t="shared" si="14"/>
        <v>0</v>
      </c>
      <c r="O98" s="41">
        <f t="shared" si="15"/>
        <v>900</v>
      </c>
      <c r="P98" s="41">
        <f t="shared" si="16"/>
        <v>1200</v>
      </c>
      <c r="Q98" s="42">
        <f t="shared" si="17"/>
        <v>2100</v>
      </c>
      <c r="R98" s="104" t="str">
        <f t="shared" si="18"/>
        <v/>
      </c>
    </row>
    <row r="99" spans="2:18" s="38" customFormat="1">
      <c r="B99" s="18" t="s">
        <v>172</v>
      </c>
      <c r="C99" s="23" t="s">
        <v>14</v>
      </c>
      <c r="D99" s="46" t="str">
        <f t="shared" si="19"/>
        <v>Israeli Association of Public Health Physicians</v>
      </c>
      <c r="E99" s="46" t="str">
        <f t="shared" si="20"/>
        <v>Israel</v>
      </c>
      <c r="F99" s="22" t="s">
        <v>378</v>
      </c>
      <c r="G99" s="85" t="s">
        <v>208</v>
      </c>
      <c r="H99" s="86">
        <v>5</v>
      </c>
      <c r="I99" s="22" t="s">
        <v>377</v>
      </c>
      <c r="J99" s="18" t="s">
        <v>331</v>
      </c>
      <c r="K99" s="86">
        <v>2</v>
      </c>
      <c r="L99" s="105"/>
      <c r="M99" s="106"/>
      <c r="N99" s="41">
        <f t="shared" si="14"/>
        <v>0</v>
      </c>
      <c r="O99" s="41">
        <f t="shared" si="15"/>
        <v>100</v>
      </c>
      <c r="P99" s="41">
        <f t="shared" si="16"/>
        <v>1200</v>
      </c>
      <c r="Q99" s="42">
        <f t="shared" si="17"/>
        <v>1300</v>
      </c>
      <c r="R99" s="104" t="str">
        <f t="shared" si="18"/>
        <v/>
      </c>
    </row>
    <row r="100" spans="2:18" s="38" customFormat="1">
      <c r="B100" s="18" t="s">
        <v>172</v>
      </c>
      <c r="C100" s="23" t="s">
        <v>16</v>
      </c>
      <c r="D100" s="46" t="str">
        <f t="shared" si="19"/>
        <v>Ben-Gurion University of the Negev</v>
      </c>
      <c r="E100" s="46" t="str">
        <f t="shared" si="20"/>
        <v>Israel</v>
      </c>
      <c r="F100" s="22" t="s">
        <v>379</v>
      </c>
      <c r="G100" s="85" t="s">
        <v>208</v>
      </c>
      <c r="H100" s="86">
        <v>5</v>
      </c>
      <c r="I100" s="22" t="s">
        <v>377</v>
      </c>
      <c r="J100" s="18" t="s">
        <v>149</v>
      </c>
      <c r="K100" s="86">
        <v>2</v>
      </c>
      <c r="L100" s="105"/>
      <c r="M100" s="106"/>
      <c r="N100" s="41">
        <f t="shared" si="14"/>
        <v>0</v>
      </c>
      <c r="O100" s="41">
        <f t="shared" si="15"/>
        <v>900</v>
      </c>
      <c r="P100" s="41">
        <f t="shared" si="16"/>
        <v>1200</v>
      </c>
      <c r="Q100" s="42">
        <f t="shared" si="17"/>
        <v>2100</v>
      </c>
      <c r="R100" s="104" t="str">
        <f t="shared" si="18"/>
        <v/>
      </c>
    </row>
    <row r="101" spans="2:18" s="38" customFormat="1">
      <c r="B101" s="18" t="s">
        <v>172</v>
      </c>
      <c r="C101" s="23" t="s">
        <v>17</v>
      </c>
      <c r="D101" s="46" t="str">
        <f t="shared" si="19"/>
        <v>Maastricht University</v>
      </c>
      <c r="E101" s="46" t="str">
        <f t="shared" si="20"/>
        <v>Netherlands</v>
      </c>
      <c r="F101" s="22" t="s">
        <v>374</v>
      </c>
      <c r="G101" s="85" t="s">
        <v>208</v>
      </c>
      <c r="H101" s="86">
        <v>2</v>
      </c>
      <c r="I101" s="22" t="s">
        <v>378</v>
      </c>
      <c r="J101" s="18" t="s">
        <v>154</v>
      </c>
      <c r="K101" s="86">
        <v>2</v>
      </c>
      <c r="L101" s="105"/>
      <c r="M101" s="106"/>
      <c r="N101" s="41">
        <f t="shared" si="14"/>
        <v>0</v>
      </c>
      <c r="O101" s="41">
        <f t="shared" si="15"/>
        <v>1060</v>
      </c>
      <c r="P101" s="41">
        <f t="shared" si="16"/>
        <v>480</v>
      </c>
      <c r="Q101" s="42">
        <f t="shared" si="17"/>
        <v>1540</v>
      </c>
      <c r="R101" s="104" t="str">
        <f t="shared" si="18"/>
        <v/>
      </c>
    </row>
    <row r="102" spans="2:18" s="38" customFormat="1">
      <c r="B102" s="18" t="s">
        <v>172</v>
      </c>
      <c r="C102" s="23" t="s">
        <v>15</v>
      </c>
      <c r="D102" s="46" t="str">
        <f t="shared" si="19"/>
        <v>Swedish Red Cross University College</v>
      </c>
      <c r="E102" s="46" t="str">
        <f t="shared" si="20"/>
        <v>Sweden</v>
      </c>
      <c r="F102" s="22" t="s">
        <v>373</v>
      </c>
      <c r="G102" s="85" t="s">
        <v>208</v>
      </c>
      <c r="H102" s="86">
        <v>1</v>
      </c>
      <c r="I102" s="22" t="s">
        <v>378</v>
      </c>
      <c r="J102" s="18" t="s">
        <v>154</v>
      </c>
      <c r="K102" s="86">
        <v>2</v>
      </c>
      <c r="L102" s="105"/>
      <c r="M102" s="106"/>
      <c r="N102" s="41">
        <f t="shared" si="14"/>
        <v>0</v>
      </c>
      <c r="O102" s="41">
        <f t="shared" si="15"/>
        <v>530</v>
      </c>
      <c r="P102" s="41">
        <f t="shared" si="16"/>
        <v>240</v>
      </c>
      <c r="Q102" s="42">
        <f t="shared" si="17"/>
        <v>770</v>
      </c>
      <c r="R102" s="104" t="str">
        <f t="shared" si="18"/>
        <v/>
      </c>
    </row>
    <row r="103" spans="2:18" s="38" customFormat="1">
      <c r="B103" s="18" t="s">
        <v>172</v>
      </c>
      <c r="C103" s="23" t="s">
        <v>13</v>
      </c>
      <c r="D103" s="46" t="str">
        <f t="shared" si="19"/>
        <v>Jagiellonian University</v>
      </c>
      <c r="E103" s="46" t="str">
        <f t="shared" si="20"/>
        <v>Poland</v>
      </c>
      <c r="F103" s="22" t="s">
        <v>372</v>
      </c>
      <c r="G103" s="85" t="s">
        <v>208</v>
      </c>
      <c r="H103" s="86">
        <v>1</v>
      </c>
      <c r="I103" s="22" t="s">
        <v>378</v>
      </c>
      <c r="J103" s="18" t="s">
        <v>151</v>
      </c>
      <c r="K103" s="86">
        <v>2</v>
      </c>
      <c r="L103" s="105"/>
      <c r="M103" s="106"/>
      <c r="N103" s="41">
        <f t="shared" si="14"/>
        <v>0</v>
      </c>
      <c r="O103" s="41">
        <f t="shared" si="15"/>
        <v>360</v>
      </c>
      <c r="P103" s="41">
        <f t="shared" si="16"/>
        <v>240</v>
      </c>
      <c r="Q103" s="42">
        <f t="shared" si="17"/>
        <v>600</v>
      </c>
      <c r="R103" s="104" t="str">
        <f t="shared" si="18"/>
        <v/>
      </c>
    </row>
    <row r="104" spans="2:18" s="38" customFormat="1">
      <c r="B104" s="18" t="s">
        <v>172</v>
      </c>
      <c r="C104" s="23" t="s">
        <v>11</v>
      </c>
      <c r="D104" s="46" t="str">
        <f t="shared" si="19"/>
        <v>University College Cork</v>
      </c>
      <c r="E104" s="46" t="str">
        <f t="shared" si="20"/>
        <v>Ireland</v>
      </c>
      <c r="F104" s="22" t="s">
        <v>371</v>
      </c>
      <c r="G104" s="85" t="s">
        <v>208</v>
      </c>
      <c r="H104" s="86">
        <v>1</v>
      </c>
      <c r="I104" s="22" t="s">
        <v>378</v>
      </c>
      <c r="J104" s="18" t="s">
        <v>155</v>
      </c>
      <c r="K104" s="86">
        <v>2</v>
      </c>
      <c r="L104" s="105"/>
      <c r="M104" s="106"/>
      <c r="N104" s="41">
        <f t="shared" si="14"/>
        <v>0</v>
      </c>
      <c r="O104" s="41">
        <f t="shared" si="15"/>
        <v>820</v>
      </c>
      <c r="P104" s="41">
        <f t="shared" si="16"/>
        <v>240</v>
      </c>
      <c r="Q104" s="42">
        <f t="shared" si="17"/>
        <v>1060</v>
      </c>
      <c r="R104" s="104" t="str">
        <f t="shared" si="18"/>
        <v/>
      </c>
    </row>
    <row r="105" spans="2:18" s="38" customFormat="1">
      <c r="B105" s="18" t="s">
        <v>172</v>
      </c>
      <c r="C105" s="23" t="s">
        <v>9</v>
      </c>
      <c r="D105" s="46" t="str">
        <f t="shared" si="19"/>
        <v>Ashkelon Academic College</v>
      </c>
      <c r="E105" s="46" t="str">
        <f t="shared" si="20"/>
        <v>Israel</v>
      </c>
      <c r="F105" s="22" t="s">
        <v>375</v>
      </c>
      <c r="G105" s="85" t="s">
        <v>208</v>
      </c>
      <c r="H105" s="86">
        <v>5</v>
      </c>
      <c r="I105" s="22" t="s">
        <v>378</v>
      </c>
      <c r="J105" s="18" t="s">
        <v>331</v>
      </c>
      <c r="K105" s="86">
        <v>2</v>
      </c>
      <c r="L105" s="105"/>
      <c r="M105" s="106"/>
      <c r="N105" s="41">
        <f t="shared" si="14"/>
        <v>0</v>
      </c>
      <c r="O105" s="41">
        <f t="shared" si="15"/>
        <v>100</v>
      </c>
      <c r="P105" s="41">
        <f t="shared" si="16"/>
        <v>1200</v>
      </c>
      <c r="Q105" s="42">
        <f t="shared" si="17"/>
        <v>1300</v>
      </c>
      <c r="R105" s="104" t="str">
        <f t="shared" si="18"/>
        <v/>
      </c>
    </row>
    <row r="106" spans="2:18" s="38" customFormat="1">
      <c r="B106" s="18" t="s">
        <v>172</v>
      </c>
      <c r="C106" s="23" t="s">
        <v>10</v>
      </c>
      <c r="D106" s="46" t="str">
        <f t="shared" si="19"/>
        <v>Hebrew University of Jerusalem</v>
      </c>
      <c r="E106" s="46" t="str">
        <f t="shared" si="20"/>
        <v>Israel</v>
      </c>
      <c r="F106" s="22" t="s">
        <v>376</v>
      </c>
      <c r="G106" s="85" t="s">
        <v>208</v>
      </c>
      <c r="H106" s="86">
        <v>5</v>
      </c>
      <c r="I106" s="22" t="s">
        <v>378</v>
      </c>
      <c r="J106" s="18" t="s">
        <v>331</v>
      </c>
      <c r="K106" s="86">
        <v>2</v>
      </c>
      <c r="L106" s="105"/>
      <c r="M106" s="106"/>
      <c r="N106" s="41">
        <f t="shared" si="14"/>
        <v>0</v>
      </c>
      <c r="O106" s="41">
        <f t="shared" si="15"/>
        <v>100</v>
      </c>
      <c r="P106" s="41">
        <f t="shared" si="16"/>
        <v>1200</v>
      </c>
      <c r="Q106" s="42">
        <f t="shared" si="17"/>
        <v>1300</v>
      </c>
      <c r="R106" s="104" t="str">
        <f t="shared" si="18"/>
        <v/>
      </c>
    </row>
    <row r="107" spans="2:18" s="38" customFormat="1">
      <c r="B107" s="18" t="s">
        <v>172</v>
      </c>
      <c r="C107" s="23" t="s">
        <v>12</v>
      </c>
      <c r="D107" s="46" t="str">
        <f t="shared" si="19"/>
        <v>University of Haifa</v>
      </c>
      <c r="E107" s="46" t="str">
        <f t="shared" si="20"/>
        <v>Israel</v>
      </c>
      <c r="F107" s="22" t="s">
        <v>377</v>
      </c>
      <c r="G107" s="85" t="s">
        <v>208</v>
      </c>
      <c r="H107" s="86">
        <v>5</v>
      </c>
      <c r="I107" s="22" t="s">
        <v>378</v>
      </c>
      <c r="J107" s="18" t="s">
        <v>331</v>
      </c>
      <c r="K107" s="86">
        <v>2</v>
      </c>
      <c r="L107" s="105"/>
      <c r="M107" s="106"/>
      <c r="N107" s="41">
        <f t="shared" si="14"/>
        <v>0</v>
      </c>
      <c r="O107" s="41">
        <f t="shared" si="15"/>
        <v>100</v>
      </c>
      <c r="P107" s="41">
        <f t="shared" si="16"/>
        <v>1200</v>
      </c>
      <c r="Q107" s="42">
        <f t="shared" si="17"/>
        <v>1300</v>
      </c>
      <c r="R107" s="104" t="str">
        <f t="shared" si="18"/>
        <v/>
      </c>
    </row>
    <row r="108" spans="2:18" s="38" customFormat="1">
      <c r="B108" s="18" t="s">
        <v>172</v>
      </c>
      <c r="C108" s="23" t="s">
        <v>16</v>
      </c>
      <c r="D108" s="46" t="str">
        <f t="shared" si="19"/>
        <v>Ben-Gurion University of the Negev</v>
      </c>
      <c r="E108" s="46" t="str">
        <f t="shared" si="20"/>
        <v>Israel</v>
      </c>
      <c r="F108" s="22" t="s">
        <v>379</v>
      </c>
      <c r="G108" s="85" t="s">
        <v>208</v>
      </c>
      <c r="H108" s="86">
        <v>5</v>
      </c>
      <c r="I108" s="22" t="s">
        <v>378</v>
      </c>
      <c r="J108" s="18" t="s">
        <v>331</v>
      </c>
      <c r="K108" s="86">
        <v>2</v>
      </c>
      <c r="L108" s="105"/>
      <c r="M108" s="106"/>
      <c r="N108" s="41">
        <f t="shared" si="14"/>
        <v>0</v>
      </c>
      <c r="O108" s="41">
        <f t="shared" si="15"/>
        <v>100</v>
      </c>
      <c r="P108" s="41">
        <f t="shared" si="16"/>
        <v>1200</v>
      </c>
      <c r="Q108" s="42">
        <f t="shared" si="17"/>
        <v>1300</v>
      </c>
      <c r="R108" s="104" t="str">
        <f t="shared" si="18"/>
        <v/>
      </c>
    </row>
    <row r="109" spans="2:18" s="38" customFormat="1">
      <c r="B109" s="18" t="s">
        <v>172</v>
      </c>
      <c r="C109" s="23" t="s">
        <v>17</v>
      </c>
      <c r="D109" s="46" t="str">
        <f t="shared" si="19"/>
        <v>Maastricht University</v>
      </c>
      <c r="E109" s="46" t="str">
        <f t="shared" si="20"/>
        <v>Netherlands</v>
      </c>
      <c r="F109" s="22" t="s">
        <v>374</v>
      </c>
      <c r="G109" s="85" t="s">
        <v>208</v>
      </c>
      <c r="H109" s="86">
        <v>2</v>
      </c>
      <c r="I109" s="22" t="s">
        <v>379</v>
      </c>
      <c r="J109" s="18" t="s">
        <v>154</v>
      </c>
      <c r="K109" s="86">
        <v>2</v>
      </c>
      <c r="L109" s="105"/>
      <c r="M109" s="106"/>
      <c r="N109" s="41">
        <f t="shared" ref="N109:N140" si="21">IF(AND(M109&gt;0,L109&lt;&gt;""),IF(M109&gt;(ROUND( (ROUND(ROUND(H109,0)*(VLOOKUP(J109,TravelCosts,2,FALSE)),2))/0.65,2)),ROUND(M109*0.8,2),"covered by unit cost"),0)</f>
        <v>0</v>
      </c>
      <c r="O109" s="41">
        <f t="shared" ref="O109:O140" si="22">IF(OR(AND(L109&lt;&gt;"",M109&gt;0,ISNUMBER(N109)),R109="Error"),0,ROUND(ROUND(H109,0)*(VLOOKUP(J109,TravelCosts,2,FALSE)),2))</f>
        <v>1060</v>
      </c>
      <c r="P109" s="41">
        <f t="shared" ref="P109:P140" si="23">IF(R109="Error",0,IF(AND(G109="Staff",K109&gt;0,K109&lt;15),(120*K109)*H109,IF(AND(G109="Staff",K109&gt;14,K109&lt;61),(1680+((K109-14)*70))*H109,IF(AND(G109="Staff",K109&gt;60,K109&lt;91),(4900+((K109-60)*50))*H109,IF(AND(G109="Student",K109&gt;0,K109&lt;15),(55*K109)*H109,IF(AND(G109="Student",K109&gt;14,K109&lt;91),(770+((K109-14)*40))*H109,0))))))</f>
        <v>480</v>
      </c>
      <c r="Q109" s="42">
        <f t="shared" ref="Q109:Q140" si="24">IFERROR(N109+O109+P109,O109+P109)</f>
        <v>1540</v>
      </c>
      <c r="R109" s="104" t="str">
        <f t="shared" ref="R109:R140" si="25">IF(OR(COUNTIF(WorkPackage,B109)=0,COUNTIF(PartnerN°,C109)=0,D109="",COUNTIF(CountryALL,E109)=0,F109="",COUNTIF(Category2,G109)=0,ISNUMBER(H109)=FALSE,H109&lt;=0,I109="",COUNTIF(TravelBands,J109)=0,ISNUMBER(K109)=FALSE,OR(K109&lt;0,K109&gt;90),IF(ISNUMBER(H109)=TRUE,H109=INT(H109*1)/1=FALSE),IF(ISNUMBER(K109)=TRUE,K109=INT(K109*1)/1=FALSE),AND(L109&lt;&gt;"",M109=0),AND(L109="",M109&gt;0),ISNUMBER(N109)=FALSE ),"Error","")</f>
        <v/>
      </c>
    </row>
    <row r="110" spans="2:18" s="38" customFormat="1">
      <c r="B110" s="18" t="s">
        <v>172</v>
      </c>
      <c r="C110" s="23" t="s">
        <v>15</v>
      </c>
      <c r="D110" s="46" t="str">
        <f t="shared" si="19"/>
        <v>Swedish Red Cross University College</v>
      </c>
      <c r="E110" s="46" t="str">
        <f t="shared" si="20"/>
        <v>Sweden</v>
      </c>
      <c r="F110" s="22" t="s">
        <v>373</v>
      </c>
      <c r="G110" s="85" t="s">
        <v>208</v>
      </c>
      <c r="H110" s="86">
        <v>1</v>
      </c>
      <c r="I110" s="22" t="s">
        <v>379</v>
      </c>
      <c r="J110" s="18" t="s">
        <v>154</v>
      </c>
      <c r="K110" s="86">
        <v>2</v>
      </c>
      <c r="L110" s="105"/>
      <c r="M110" s="106"/>
      <c r="N110" s="41">
        <f t="shared" si="21"/>
        <v>0</v>
      </c>
      <c r="O110" s="41">
        <f t="shared" si="22"/>
        <v>530</v>
      </c>
      <c r="P110" s="41">
        <f t="shared" si="23"/>
        <v>240</v>
      </c>
      <c r="Q110" s="42">
        <f t="shared" si="24"/>
        <v>770</v>
      </c>
      <c r="R110" s="104" t="str">
        <f t="shared" si="25"/>
        <v/>
      </c>
    </row>
    <row r="111" spans="2:18" s="38" customFormat="1">
      <c r="B111" s="18" t="s">
        <v>172</v>
      </c>
      <c r="C111" s="23" t="s">
        <v>13</v>
      </c>
      <c r="D111" s="46" t="str">
        <f t="shared" si="19"/>
        <v>Jagiellonian University</v>
      </c>
      <c r="E111" s="46" t="str">
        <f t="shared" si="20"/>
        <v>Poland</v>
      </c>
      <c r="F111" s="22" t="s">
        <v>372</v>
      </c>
      <c r="G111" s="85" t="s">
        <v>208</v>
      </c>
      <c r="H111" s="86">
        <v>1</v>
      </c>
      <c r="I111" s="22" t="s">
        <v>379</v>
      </c>
      <c r="J111" s="18" t="s">
        <v>151</v>
      </c>
      <c r="K111" s="86">
        <v>2</v>
      </c>
      <c r="L111" s="105"/>
      <c r="M111" s="106"/>
      <c r="N111" s="41">
        <f t="shared" si="21"/>
        <v>0</v>
      </c>
      <c r="O111" s="41">
        <f t="shared" si="22"/>
        <v>360</v>
      </c>
      <c r="P111" s="41">
        <f t="shared" si="23"/>
        <v>240</v>
      </c>
      <c r="Q111" s="42">
        <f t="shared" si="24"/>
        <v>600</v>
      </c>
      <c r="R111" s="104" t="str">
        <f t="shared" si="25"/>
        <v/>
      </c>
    </row>
    <row r="112" spans="2:18" s="38" customFormat="1">
      <c r="B112" s="18" t="s">
        <v>172</v>
      </c>
      <c r="C112" s="23" t="s">
        <v>11</v>
      </c>
      <c r="D112" s="46" t="str">
        <f t="shared" si="19"/>
        <v>University College Cork</v>
      </c>
      <c r="E112" s="46" t="str">
        <f t="shared" si="20"/>
        <v>Ireland</v>
      </c>
      <c r="F112" s="22" t="s">
        <v>371</v>
      </c>
      <c r="G112" s="85" t="s">
        <v>208</v>
      </c>
      <c r="H112" s="86">
        <v>1</v>
      </c>
      <c r="I112" s="22" t="s">
        <v>379</v>
      </c>
      <c r="J112" s="18" t="s">
        <v>155</v>
      </c>
      <c r="K112" s="86">
        <v>2</v>
      </c>
      <c r="L112" s="105"/>
      <c r="M112" s="106"/>
      <c r="N112" s="41">
        <f t="shared" si="21"/>
        <v>0</v>
      </c>
      <c r="O112" s="41">
        <f t="shared" si="22"/>
        <v>820</v>
      </c>
      <c r="P112" s="41">
        <f t="shared" si="23"/>
        <v>240</v>
      </c>
      <c r="Q112" s="42">
        <f t="shared" si="24"/>
        <v>1060</v>
      </c>
      <c r="R112" s="104" t="str">
        <f t="shared" si="25"/>
        <v/>
      </c>
    </row>
    <row r="113" spans="2:18" s="38" customFormat="1">
      <c r="B113" s="18" t="s">
        <v>172</v>
      </c>
      <c r="C113" s="23" t="s">
        <v>9</v>
      </c>
      <c r="D113" s="46" t="str">
        <f t="shared" si="19"/>
        <v>Ashkelon Academic College</v>
      </c>
      <c r="E113" s="46" t="str">
        <f t="shared" si="20"/>
        <v>Israel</v>
      </c>
      <c r="F113" s="22" t="s">
        <v>375</v>
      </c>
      <c r="G113" s="85" t="s">
        <v>208</v>
      </c>
      <c r="H113" s="86">
        <v>5</v>
      </c>
      <c r="I113" s="22" t="s">
        <v>379</v>
      </c>
      <c r="J113" s="18" t="s">
        <v>331</v>
      </c>
      <c r="K113" s="86">
        <v>2</v>
      </c>
      <c r="L113" s="105"/>
      <c r="M113" s="106"/>
      <c r="N113" s="41">
        <f t="shared" si="21"/>
        <v>0</v>
      </c>
      <c r="O113" s="41">
        <f t="shared" si="22"/>
        <v>100</v>
      </c>
      <c r="P113" s="41">
        <f t="shared" si="23"/>
        <v>1200</v>
      </c>
      <c r="Q113" s="42">
        <f t="shared" si="24"/>
        <v>1300</v>
      </c>
      <c r="R113" s="104" t="str">
        <f t="shared" si="25"/>
        <v/>
      </c>
    </row>
    <row r="114" spans="2:18" s="38" customFormat="1">
      <c r="B114" s="18" t="s">
        <v>172</v>
      </c>
      <c r="C114" s="23" t="s">
        <v>10</v>
      </c>
      <c r="D114" s="46" t="str">
        <f t="shared" si="19"/>
        <v>Hebrew University of Jerusalem</v>
      </c>
      <c r="E114" s="46" t="str">
        <f t="shared" si="20"/>
        <v>Israel</v>
      </c>
      <c r="F114" s="22" t="s">
        <v>376</v>
      </c>
      <c r="G114" s="85" t="s">
        <v>208</v>
      </c>
      <c r="H114" s="86">
        <v>5</v>
      </c>
      <c r="I114" s="22" t="s">
        <v>379</v>
      </c>
      <c r="J114" s="18" t="s">
        <v>331</v>
      </c>
      <c r="K114" s="86">
        <v>2</v>
      </c>
      <c r="L114" s="105"/>
      <c r="M114" s="106"/>
      <c r="N114" s="41">
        <f t="shared" si="21"/>
        <v>0</v>
      </c>
      <c r="O114" s="41">
        <f t="shared" si="22"/>
        <v>100</v>
      </c>
      <c r="P114" s="41">
        <f t="shared" si="23"/>
        <v>1200</v>
      </c>
      <c r="Q114" s="42">
        <f t="shared" si="24"/>
        <v>1300</v>
      </c>
      <c r="R114" s="104" t="str">
        <f t="shared" si="25"/>
        <v/>
      </c>
    </row>
    <row r="115" spans="2:18" s="38" customFormat="1">
      <c r="B115" s="18" t="s">
        <v>172</v>
      </c>
      <c r="C115" s="23" t="s">
        <v>12</v>
      </c>
      <c r="D115" s="46" t="str">
        <f t="shared" si="19"/>
        <v>University of Haifa</v>
      </c>
      <c r="E115" s="46" t="str">
        <f t="shared" si="20"/>
        <v>Israel</v>
      </c>
      <c r="F115" s="22" t="s">
        <v>377</v>
      </c>
      <c r="G115" s="85" t="s">
        <v>208</v>
      </c>
      <c r="H115" s="86">
        <v>5</v>
      </c>
      <c r="I115" s="22" t="s">
        <v>379</v>
      </c>
      <c r="J115" s="18" t="s">
        <v>149</v>
      </c>
      <c r="K115" s="86">
        <v>2</v>
      </c>
      <c r="L115" s="105"/>
      <c r="M115" s="106"/>
      <c r="N115" s="41">
        <f t="shared" si="21"/>
        <v>0</v>
      </c>
      <c r="O115" s="41">
        <f t="shared" si="22"/>
        <v>900</v>
      </c>
      <c r="P115" s="41">
        <f t="shared" si="23"/>
        <v>1200</v>
      </c>
      <c r="Q115" s="42">
        <f t="shared" si="24"/>
        <v>2100</v>
      </c>
      <c r="R115" s="104" t="str">
        <f t="shared" si="25"/>
        <v/>
      </c>
    </row>
    <row r="116" spans="2:18" s="38" customFormat="1">
      <c r="B116" s="18" t="s">
        <v>172</v>
      </c>
      <c r="C116" s="23" t="s">
        <v>14</v>
      </c>
      <c r="D116" s="46" t="str">
        <f t="shared" si="19"/>
        <v>Israeli Association of Public Health Physicians</v>
      </c>
      <c r="E116" s="46" t="str">
        <f t="shared" si="20"/>
        <v>Israel</v>
      </c>
      <c r="F116" s="22" t="s">
        <v>378</v>
      </c>
      <c r="G116" s="85" t="s">
        <v>208</v>
      </c>
      <c r="H116" s="86">
        <v>5</v>
      </c>
      <c r="I116" s="22" t="s">
        <v>379</v>
      </c>
      <c r="J116" s="18" t="s">
        <v>331</v>
      </c>
      <c r="K116" s="86">
        <v>2</v>
      </c>
      <c r="L116" s="105"/>
      <c r="M116" s="106"/>
      <c r="N116" s="41">
        <f t="shared" si="21"/>
        <v>0</v>
      </c>
      <c r="O116" s="41">
        <f t="shared" si="22"/>
        <v>100</v>
      </c>
      <c r="P116" s="41">
        <f t="shared" si="23"/>
        <v>1200</v>
      </c>
      <c r="Q116" s="42">
        <f t="shared" si="24"/>
        <v>1300</v>
      </c>
      <c r="R116" s="104" t="str">
        <f t="shared" si="25"/>
        <v/>
      </c>
    </row>
    <row r="117" spans="2:18" s="38" customFormat="1">
      <c r="B117" s="18" t="s">
        <v>172</v>
      </c>
      <c r="C117" s="23" t="s">
        <v>15</v>
      </c>
      <c r="D117" s="46" t="str">
        <f t="shared" si="19"/>
        <v>Swedish Red Cross University College</v>
      </c>
      <c r="E117" s="46" t="str">
        <f t="shared" si="20"/>
        <v>Sweden</v>
      </c>
      <c r="F117" s="22" t="s">
        <v>373</v>
      </c>
      <c r="G117" s="85" t="s">
        <v>208</v>
      </c>
      <c r="H117" s="86">
        <v>2</v>
      </c>
      <c r="I117" s="22" t="s">
        <v>378</v>
      </c>
      <c r="J117" s="18" t="s">
        <v>154</v>
      </c>
      <c r="K117" s="86">
        <v>3</v>
      </c>
      <c r="L117" s="105"/>
      <c r="M117" s="106"/>
      <c r="N117" s="41">
        <f t="shared" si="21"/>
        <v>0</v>
      </c>
      <c r="O117" s="41">
        <f t="shared" si="22"/>
        <v>1060</v>
      </c>
      <c r="P117" s="41">
        <f t="shared" si="23"/>
        <v>720</v>
      </c>
      <c r="Q117" s="42">
        <f t="shared" si="24"/>
        <v>1780</v>
      </c>
      <c r="R117" s="104" t="str">
        <f t="shared" si="25"/>
        <v/>
      </c>
    </row>
    <row r="118" spans="2:18" s="38" customFormat="1">
      <c r="B118" s="18" t="s">
        <v>172</v>
      </c>
      <c r="C118" s="23" t="s">
        <v>12</v>
      </c>
      <c r="D118" s="46" t="str">
        <f t="shared" si="19"/>
        <v>University of Haifa</v>
      </c>
      <c r="E118" s="46" t="str">
        <f t="shared" si="20"/>
        <v>Israel</v>
      </c>
      <c r="F118" s="22" t="s">
        <v>376</v>
      </c>
      <c r="G118" s="85" t="s">
        <v>208</v>
      </c>
      <c r="H118" s="86">
        <v>1</v>
      </c>
      <c r="I118" s="22" t="s">
        <v>378</v>
      </c>
      <c r="J118" s="18" t="s">
        <v>331</v>
      </c>
      <c r="K118" s="86">
        <v>3</v>
      </c>
      <c r="L118" s="105"/>
      <c r="M118" s="106"/>
      <c r="N118" s="41">
        <f t="shared" si="21"/>
        <v>0</v>
      </c>
      <c r="O118" s="41">
        <f t="shared" si="22"/>
        <v>20</v>
      </c>
      <c r="P118" s="41">
        <f t="shared" si="23"/>
        <v>360</v>
      </c>
      <c r="Q118" s="42">
        <f t="shared" si="24"/>
        <v>380</v>
      </c>
      <c r="R118" s="104" t="str">
        <f t="shared" si="25"/>
        <v/>
      </c>
    </row>
    <row r="119" spans="2:18" s="38" customFormat="1">
      <c r="B119" s="18" t="s">
        <v>172</v>
      </c>
      <c r="C119" s="23" t="s">
        <v>15</v>
      </c>
      <c r="D119" s="46" t="str">
        <f t="shared" si="19"/>
        <v>Swedish Red Cross University College</v>
      </c>
      <c r="E119" s="46" t="str">
        <f t="shared" si="20"/>
        <v>Sweden</v>
      </c>
      <c r="F119" s="22" t="s">
        <v>373</v>
      </c>
      <c r="G119" s="85" t="s">
        <v>208</v>
      </c>
      <c r="H119" s="86">
        <v>2</v>
      </c>
      <c r="I119" s="22" t="s">
        <v>378</v>
      </c>
      <c r="J119" s="18" t="s">
        <v>154</v>
      </c>
      <c r="K119" s="86">
        <v>3</v>
      </c>
      <c r="L119" s="105"/>
      <c r="M119" s="106"/>
      <c r="N119" s="41">
        <f t="shared" si="21"/>
        <v>0</v>
      </c>
      <c r="O119" s="41">
        <f t="shared" si="22"/>
        <v>1060</v>
      </c>
      <c r="P119" s="41">
        <f t="shared" si="23"/>
        <v>720</v>
      </c>
      <c r="Q119" s="42">
        <f t="shared" si="24"/>
        <v>1780</v>
      </c>
      <c r="R119" s="104" t="str">
        <f t="shared" si="25"/>
        <v/>
      </c>
    </row>
    <row r="120" spans="2:18" s="38" customFormat="1">
      <c r="B120" s="18" t="s">
        <v>172</v>
      </c>
      <c r="C120" s="23" t="s">
        <v>12</v>
      </c>
      <c r="D120" s="46" t="str">
        <f t="shared" si="19"/>
        <v>University of Haifa</v>
      </c>
      <c r="E120" s="46" t="str">
        <f t="shared" si="20"/>
        <v>Israel</v>
      </c>
      <c r="F120" s="22" t="s">
        <v>376</v>
      </c>
      <c r="G120" s="85" t="s">
        <v>208</v>
      </c>
      <c r="H120" s="86">
        <v>1</v>
      </c>
      <c r="I120" s="22" t="s">
        <v>378</v>
      </c>
      <c r="J120" s="18" t="s">
        <v>331</v>
      </c>
      <c r="K120" s="86">
        <v>3</v>
      </c>
      <c r="L120" s="105"/>
      <c r="M120" s="106"/>
      <c r="N120" s="41">
        <f t="shared" si="21"/>
        <v>0</v>
      </c>
      <c r="O120" s="41">
        <f t="shared" si="22"/>
        <v>20</v>
      </c>
      <c r="P120" s="41">
        <f t="shared" si="23"/>
        <v>360</v>
      </c>
      <c r="Q120" s="42">
        <f t="shared" si="24"/>
        <v>380</v>
      </c>
      <c r="R120" s="104" t="str">
        <f t="shared" si="25"/>
        <v/>
      </c>
    </row>
    <row r="121" spans="2:18" s="38" customFormat="1">
      <c r="B121" s="18" t="s">
        <v>319</v>
      </c>
      <c r="C121" s="23" t="s">
        <v>8</v>
      </c>
      <c r="D121" s="46" t="str">
        <f t="shared" si="19"/>
        <v>Association of Schools of Public Health in Europe</v>
      </c>
      <c r="E121" s="46" t="str">
        <f t="shared" si="20"/>
        <v>Belgium</v>
      </c>
      <c r="F121" s="22" t="s">
        <v>370</v>
      </c>
      <c r="G121" s="85" t="s">
        <v>208</v>
      </c>
      <c r="H121" s="86">
        <v>2</v>
      </c>
      <c r="I121" s="22" t="s">
        <v>380</v>
      </c>
      <c r="J121" s="18" t="s">
        <v>150</v>
      </c>
      <c r="K121" s="86">
        <v>3</v>
      </c>
      <c r="L121" s="105"/>
      <c r="M121" s="106"/>
      <c r="N121" s="41">
        <f t="shared" si="21"/>
        <v>0</v>
      </c>
      <c r="O121" s="41">
        <f t="shared" si="22"/>
        <v>550</v>
      </c>
      <c r="P121" s="41">
        <f t="shared" si="23"/>
        <v>720</v>
      </c>
      <c r="Q121" s="42">
        <f t="shared" si="24"/>
        <v>1270</v>
      </c>
      <c r="R121" s="104" t="str">
        <f t="shared" si="25"/>
        <v/>
      </c>
    </row>
    <row r="122" spans="2:18" s="38" customFormat="1">
      <c r="B122" s="18" t="s">
        <v>319</v>
      </c>
      <c r="C122" s="23" t="s">
        <v>9</v>
      </c>
      <c r="D122" s="46" t="str">
        <f t="shared" si="19"/>
        <v>Ashkelon Academic College</v>
      </c>
      <c r="E122" s="46" t="str">
        <f t="shared" si="20"/>
        <v>Israel</v>
      </c>
      <c r="F122" s="22" t="s">
        <v>375</v>
      </c>
      <c r="G122" s="85" t="s">
        <v>208</v>
      </c>
      <c r="H122" s="86">
        <v>2</v>
      </c>
      <c r="I122" s="22" t="s">
        <v>380</v>
      </c>
      <c r="J122" s="18" t="s">
        <v>155</v>
      </c>
      <c r="K122" s="86">
        <v>3</v>
      </c>
      <c r="L122" s="105"/>
      <c r="M122" s="106"/>
      <c r="N122" s="41">
        <f t="shared" si="21"/>
        <v>0</v>
      </c>
      <c r="O122" s="41">
        <f t="shared" si="22"/>
        <v>1640</v>
      </c>
      <c r="P122" s="41">
        <f t="shared" si="23"/>
        <v>720</v>
      </c>
      <c r="Q122" s="42">
        <f t="shared" si="24"/>
        <v>2360</v>
      </c>
      <c r="R122" s="104" t="str">
        <f t="shared" si="25"/>
        <v/>
      </c>
    </row>
    <row r="123" spans="2:18" s="38" customFormat="1">
      <c r="B123" s="18" t="s">
        <v>319</v>
      </c>
      <c r="C123" s="23" t="s">
        <v>10</v>
      </c>
      <c r="D123" s="46" t="str">
        <f t="shared" si="19"/>
        <v>Hebrew University of Jerusalem</v>
      </c>
      <c r="E123" s="46" t="str">
        <f t="shared" si="20"/>
        <v>Israel</v>
      </c>
      <c r="F123" s="22" t="s">
        <v>376</v>
      </c>
      <c r="G123" s="85" t="s">
        <v>208</v>
      </c>
      <c r="H123" s="86">
        <v>2</v>
      </c>
      <c r="I123" s="22" t="s">
        <v>380</v>
      </c>
      <c r="J123" s="18" t="s">
        <v>155</v>
      </c>
      <c r="K123" s="86">
        <v>3</v>
      </c>
      <c r="L123" s="105"/>
      <c r="M123" s="106"/>
      <c r="N123" s="41">
        <f t="shared" si="21"/>
        <v>0</v>
      </c>
      <c r="O123" s="41">
        <f t="shared" si="22"/>
        <v>1640</v>
      </c>
      <c r="P123" s="41">
        <f t="shared" si="23"/>
        <v>720</v>
      </c>
      <c r="Q123" s="42">
        <f t="shared" si="24"/>
        <v>2360</v>
      </c>
      <c r="R123" s="104" t="str">
        <f t="shared" si="25"/>
        <v/>
      </c>
    </row>
    <row r="124" spans="2:18" s="38" customFormat="1">
      <c r="B124" s="18" t="s">
        <v>319</v>
      </c>
      <c r="C124" s="23" t="s">
        <v>11</v>
      </c>
      <c r="D124" s="46" t="str">
        <f t="shared" si="19"/>
        <v>University College Cork</v>
      </c>
      <c r="E124" s="46" t="str">
        <f t="shared" si="20"/>
        <v>Ireland</v>
      </c>
      <c r="F124" s="22" t="s">
        <v>371</v>
      </c>
      <c r="G124" s="85" t="s">
        <v>208</v>
      </c>
      <c r="H124" s="86">
        <v>2</v>
      </c>
      <c r="I124" s="22" t="s">
        <v>380</v>
      </c>
      <c r="J124" s="18" t="s">
        <v>149</v>
      </c>
      <c r="K124" s="86">
        <v>3</v>
      </c>
      <c r="L124" s="105"/>
      <c r="M124" s="106"/>
      <c r="N124" s="41">
        <f t="shared" si="21"/>
        <v>0</v>
      </c>
      <c r="O124" s="41">
        <f t="shared" si="22"/>
        <v>360</v>
      </c>
      <c r="P124" s="41">
        <f t="shared" si="23"/>
        <v>720</v>
      </c>
      <c r="Q124" s="42">
        <f t="shared" si="24"/>
        <v>1080</v>
      </c>
      <c r="R124" s="104" t="str">
        <f t="shared" si="25"/>
        <v/>
      </c>
    </row>
    <row r="125" spans="2:18" s="38" customFormat="1">
      <c r="B125" s="18" t="s">
        <v>319</v>
      </c>
      <c r="C125" s="23" t="s">
        <v>12</v>
      </c>
      <c r="D125" s="46" t="str">
        <f t="shared" si="19"/>
        <v>University of Haifa</v>
      </c>
      <c r="E125" s="46" t="str">
        <f t="shared" si="20"/>
        <v>Israel</v>
      </c>
      <c r="F125" s="22" t="s">
        <v>377</v>
      </c>
      <c r="G125" s="85" t="s">
        <v>208</v>
      </c>
      <c r="H125" s="86">
        <v>2</v>
      </c>
      <c r="I125" s="22" t="s">
        <v>380</v>
      </c>
      <c r="J125" s="18" t="s">
        <v>154</v>
      </c>
      <c r="K125" s="86">
        <v>3</v>
      </c>
      <c r="L125" s="105"/>
      <c r="M125" s="106"/>
      <c r="N125" s="41">
        <f t="shared" si="21"/>
        <v>0</v>
      </c>
      <c r="O125" s="41">
        <f t="shared" si="22"/>
        <v>1060</v>
      </c>
      <c r="P125" s="41">
        <f t="shared" si="23"/>
        <v>720</v>
      </c>
      <c r="Q125" s="42">
        <f t="shared" si="24"/>
        <v>1780</v>
      </c>
      <c r="R125" s="104" t="str">
        <f t="shared" si="25"/>
        <v/>
      </c>
    </row>
    <row r="126" spans="2:18" s="38" customFormat="1">
      <c r="B126" s="18" t="s">
        <v>319</v>
      </c>
      <c r="C126" s="23" t="s">
        <v>13</v>
      </c>
      <c r="D126" s="46" t="str">
        <f t="shared" si="19"/>
        <v>Jagiellonian University</v>
      </c>
      <c r="E126" s="46" t="str">
        <f t="shared" si="20"/>
        <v>Poland</v>
      </c>
      <c r="F126" s="22" t="s">
        <v>372</v>
      </c>
      <c r="G126" s="85" t="s">
        <v>208</v>
      </c>
      <c r="H126" s="86">
        <v>2</v>
      </c>
      <c r="I126" s="22" t="s">
        <v>380</v>
      </c>
      <c r="J126" s="18" t="s">
        <v>150</v>
      </c>
      <c r="K126" s="86">
        <v>3</v>
      </c>
      <c r="L126" s="105"/>
      <c r="M126" s="106"/>
      <c r="N126" s="41">
        <f t="shared" si="21"/>
        <v>0</v>
      </c>
      <c r="O126" s="41">
        <f t="shared" si="22"/>
        <v>550</v>
      </c>
      <c r="P126" s="41">
        <f t="shared" si="23"/>
        <v>720</v>
      </c>
      <c r="Q126" s="42">
        <f t="shared" si="24"/>
        <v>1270</v>
      </c>
      <c r="R126" s="104" t="str">
        <f t="shared" si="25"/>
        <v/>
      </c>
    </row>
    <row r="127" spans="2:18" s="38" customFormat="1">
      <c r="B127" s="18" t="s">
        <v>319</v>
      </c>
      <c r="C127" s="23" t="s">
        <v>14</v>
      </c>
      <c r="D127" s="46" t="str">
        <f t="shared" si="19"/>
        <v>Israeli Association of Public Health Physicians</v>
      </c>
      <c r="E127" s="46" t="str">
        <f t="shared" si="20"/>
        <v>Israel</v>
      </c>
      <c r="F127" s="22" t="s">
        <v>378</v>
      </c>
      <c r="G127" s="85" t="s">
        <v>208</v>
      </c>
      <c r="H127" s="86">
        <v>2</v>
      </c>
      <c r="I127" s="22" t="s">
        <v>380</v>
      </c>
      <c r="J127" s="18" t="s">
        <v>155</v>
      </c>
      <c r="K127" s="86">
        <v>3</v>
      </c>
      <c r="L127" s="105"/>
      <c r="M127" s="106"/>
      <c r="N127" s="41">
        <f t="shared" si="21"/>
        <v>0</v>
      </c>
      <c r="O127" s="41">
        <f t="shared" si="22"/>
        <v>1640</v>
      </c>
      <c r="P127" s="41">
        <f t="shared" si="23"/>
        <v>720</v>
      </c>
      <c r="Q127" s="42">
        <f t="shared" si="24"/>
        <v>2360</v>
      </c>
      <c r="R127" s="104" t="str">
        <f t="shared" si="25"/>
        <v/>
      </c>
    </row>
    <row r="128" spans="2:18" s="38" customFormat="1">
      <c r="B128" s="18" t="s">
        <v>319</v>
      </c>
      <c r="C128" s="23" t="s">
        <v>15</v>
      </c>
      <c r="D128" s="46" t="str">
        <f t="shared" si="19"/>
        <v>Swedish Red Cross University College</v>
      </c>
      <c r="E128" s="46" t="str">
        <f t="shared" si="20"/>
        <v>Sweden</v>
      </c>
      <c r="F128" s="22" t="s">
        <v>373</v>
      </c>
      <c r="G128" s="85" t="s">
        <v>208</v>
      </c>
      <c r="H128" s="86">
        <v>2</v>
      </c>
      <c r="I128" s="22" t="s">
        <v>380</v>
      </c>
      <c r="J128" s="18" t="s">
        <v>150</v>
      </c>
      <c r="K128" s="86">
        <v>3</v>
      </c>
      <c r="L128" s="105"/>
      <c r="M128" s="106"/>
      <c r="N128" s="41">
        <f t="shared" si="21"/>
        <v>0</v>
      </c>
      <c r="O128" s="41">
        <f t="shared" si="22"/>
        <v>550</v>
      </c>
      <c r="P128" s="41">
        <f t="shared" si="23"/>
        <v>720</v>
      </c>
      <c r="Q128" s="42">
        <f t="shared" si="24"/>
        <v>1270</v>
      </c>
      <c r="R128" s="104" t="str">
        <f t="shared" si="25"/>
        <v/>
      </c>
    </row>
    <row r="129" spans="2:18" s="38" customFormat="1">
      <c r="B129" s="18" t="s">
        <v>319</v>
      </c>
      <c r="C129" s="23" t="s">
        <v>16</v>
      </c>
      <c r="D129" s="46" t="str">
        <f t="shared" si="19"/>
        <v>Ben-Gurion University of the Negev</v>
      </c>
      <c r="E129" s="46" t="str">
        <f t="shared" si="20"/>
        <v>Israel</v>
      </c>
      <c r="F129" s="22" t="s">
        <v>379</v>
      </c>
      <c r="G129" s="85" t="s">
        <v>208</v>
      </c>
      <c r="H129" s="86">
        <v>2</v>
      </c>
      <c r="I129" s="22" t="s">
        <v>380</v>
      </c>
      <c r="J129" s="18" t="s">
        <v>155</v>
      </c>
      <c r="K129" s="86">
        <v>3</v>
      </c>
      <c r="L129" s="105"/>
      <c r="M129" s="106"/>
      <c r="N129" s="41">
        <f t="shared" si="21"/>
        <v>0</v>
      </c>
      <c r="O129" s="41">
        <f t="shared" si="22"/>
        <v>1640</v>
      </c>
      <c r="P129" s="41">
        <f t="shared" si="23"/>
        <v>720</v>
      </c>
      <c r="Q129" s="42">
        <f t="shared" si="24"/>
        <v>2360</v>
      </c>
      <c r="R129" s="104" t="str">
        <f t="shared" si="25"/>
        <v/>
      </c>
    </row>
    <row r="130" spans="2:18" s="38" customFormat="1">
      <c r="B130" s="18" t="s">
        <v>319</v>
      </c>
      <c r="C130" s="23" t="s">
        <v>17</v>
      </c>
      <c r="D130" s="46" t="str">
        <f t="shared" si="19"/>
        <v>Maastricht University</v>
      </c>
      <c r="E130" s="46" t="str">
        <f t="shared" si="20"/>
        <v>Netherlands</v>
      </c>
      <c r="F130" s="22" t="s">
        <v>374</v>
      </c>
      <c r="G130" s="85" t="s">
        <v>208</v>
      </c>
      <c r="H130" s="86">
        <v>2</v>
      </c>
      <c r="I130" s="22" t="s">
        <v>380</v>
      </c>
      <c r="J130" s="18" t="s">
        <v>150</v>
      </c>
      <c r="K130" s="86">
        <v>3</v>
      </c>
      <c r="L130" s="105"/>
      <c r="M130" s="106"/>
      <c r="N130" s="41">
        <f t="shared" si="21"/>
        <v>0</v>
      </c>
      <c r="O130" s="41">
        <f t="shared" si="22"/>
        <v>550</v>
      </c>
      <c r="P130" s="41">
        <f t="shared" si="23"/>
        <v>720</v>
      </c>
      <c r="Q130" s="42">
        <f t="shared" si="24"/>
        <v>1270</v>
      </c>
      <c r="R130" s="104" t="str">
        <f t="shared" si="25"/>
        <v/>
      </c>
    </row>
    <row r="131" spans="2:18" s="38" customFormat="1">
      <c r="B131" s="18" t="s">
        <v>319</v>
      </c>
      <c r="C131" s="23" t="s">
        <v>8</v>
      </c>
      <c r="D131" s="46" t="str">
        <f t="shared" si="19"/>
        <v>Association of Schools of Public Health in Europe</v>
      </c>
      <c r="E131" s="46" t="str">
        <f t="shared" si="20"/>
        <v>Belgium</v>
      </c>
      <c r="F131" s="22" t="s">
        <v>370</v>
      </c>
      <c r="G131" s="85" t="s">
        <v>208</v>
      </c>
      <c r="H131" s="86">
        <v>2</v>
      </c>
      <c r="I131" s="22" t="s">
        <v>381</v>
      </c>
      <c r="J131" s="18" t="s">
        <v>150</v>
      </c>
      <c r="K131" s="86">
        <v>3</v>
      </c>
      <c r="L131" s="105"/>
      <c r="M131" s="106"/>
      <c r="N131" s="41">
        <f t="shared" si="21"/>
        <v>0</v>
      </c>
      <c r="O131" s="41">
        <f t="shared" si="22"/>
        <v>550</v>
      </c>
      <c r="P131" s="41">
        <f t="shared" si="23"/>
        <v>720</v>
      </c>
      <c r="Q131" s="42">
        <f t="shared" si="24"/>
        <v>1270</v>
      </c>
      <c r="R131" s="104" t="str">
        <f t="shared" si="25"/>
        <v/>
      </c>
    </row>
    <row r="132" spans="2:18" s="38" customFormat="1">
      <c r="B132" s="18" t="s">
        <v>319</v>
      </c>
      <c r="C132" s="23" t="s">
        <v>9</v>
      </c>
      <c r="D132" s="46" t="str">
        <f t="shared" si="19"/>
        <v>Ashkelon Academic College</v>
      </c>
      <c r="E132" s="46" t="str">
        <f t="shared" si="20"/>
        <v>Israel</v>
      </c>
      <c r="F132" s="22" t="s">
        <v>375</v>
      </c>
      <c r="G132" s="85" t="s">
        <v>208</v>
      </c>
      <c r="H132" s="86">
        <v>2</v>
      </c>
      <c r="I132" s="22" t="s">
        <v>381</v>
      </c>
      <c r="J132" s="18" t="s">
        <v>154</v>
      </c>
      <c r="K132" s="86">
        <v>3</v>
      </c>
      <c r="L132" s="105"/>
      <c r="M132" s="106"/>
      <c r="N132" s="41">
        <f t="shared" si="21"/>
        <v>0</v>
      </c>
      <c r="O132" s="41">
        <f t="shared" si="22"/>
        <v>1060</v>
      </c>
      <c r="P132" s="41">
        <f t="shared" si="23"/>
        <v>720</v>
      </c>
      <c r="Q132" s="42">
        <f t="shared" si="24"/>
        <v>1780</v>
      </c>
      <c r="R132" s="104" t="str">
        <f t="shared" si="25"/>
        <v/>
      </c>
    </row>
    <row r="133" spans="2:18" s="38" customFormat="1">
      <c r="B133" s="18" t="s">
        <v>319</v>
      </c>
      <c r="C133" s="23" t="s">
        <v>10</v>
      </c>
      <c r="D133" s="46" t="str">
        <f t="shared" si="19"/>
        <v>Hebrew University of Jerusalem</v>
      </c>
      <c r="E133" s="46" t="str">
        <f t="shared" si="20"/>
        <v>Israel</v>
      </c>
      <c r="F133" s="22" t="s">
        <v>376</v>
      </c>
      <c r="G133" s="85" t="s">
        <v>208</v>
      </c>
      <c r="H133" s="86">
        <v>2</v>
      </c>
      <c r="I133" s="22" t="s">
        <v>381</v>
      </c>
      <c r="J133" s="18" t="s">
        <v>155</v>
      </c>
      <c r="K133" s="86">
        <v>3</v>
      </c>
      <c r="L133" s="105"/>
      <c r="M133" s="106"/>
      <c r="N133" s="41">
        <f t="shared" si="21"/>
        <v>0</v>
      </c>
      <c r="O133" s="41">
        <f t="shared" si="22"/>
        <v>1640</v>
      </c>
      <c r="P133" s="41">
        <f t="shared" si="23"/>
        <v>720</v>
      </c>
      <c r="Q133" s="42">
        <f t="shared" si="24"/>
        <v>2360</v>
      </c>
      <c r="R133" s="104" t="str">
        <f t="shared" si="25"/>
        <v/>
      </c>
    </row>
    <row r="134" spans="2:18" s="38" customFormat="1">
      <c r="B134" s="18" t="s">
        <v>319</v>
      </c>
      <c r="C134" s="23" t="s">
        <v>11</v>
      </c>
      <c r="D134" s="46" t="str">
        <f t="shared" si="19"/>
        <v>University College Cork</v>
      </c>
      <c r="E134" s="46" t="str">
        <f t="shared" si="20"/>
        <v>Ireland</v>
      </c>
      <c r="F134" s="22" t="s">
        <v>371</v>
      </c>
      <c r="G134" s="85" t="s">
        <v>208</v>
      </c>
      <c r="H134" s="86">
        <v>2</v>
      </c>
      <c r="I134" s="22" t="s">
        <v>381</v>
      </c>
      <c r="J134" s="18" t="s">
        <v>150</v>
      </c>
      <c r="K134" s="86">
        <v>3</v>
      </c>
      <c r="L134" s="105"/>
      <c r="M134" s="106"/>
      <c r="N134" s="41">
        <f t="shared" si="21"/>
        <v>0</v>
      </c>
      <c r="O134" s="41">
        <f t="shared" si="22"/>
        <v>550</v>
      </c>
      <c r="P134" s="41">
        <f t="shared" si="23"/>
        <v>720</v>
      </c>
      <c r="Q134" s="42">
        <f t="shared" si="24"/>
        <v>1270</v>
      </c>
      <c r="R134" s="104" t="str">
        <f t="shared" si="25"/>
        <v/>
      </c>
    </row>
    <row r="135" spans="2:18" s="38" customFormat="1">
      <c r="B135" s="18" t="s">
        <v>319</v>
      </c>
      <c r="C135" s="23" t="s">
        <v>12</v>
      </c>
      <c r="D135" s="46" t="str">
        <f t="shared" si="19"/>
        <v>University of Haifa</v>
      </c>
      <c r="E135" s="46" t="str">
        <f t="shared" si="20"/>
        <v>Israel</v>
      </c>
      <c r="F135" s="22" t="s">
        <v>377</v>
      </c>
      <c r="G135" s="85" t="s">
        <v>208</v>
      </c>
      <c r="H135" s="86">
        <v>2</v>
      </c>
      <c r="I135" s="22" t="s">
        <v>381</v>
      </c>
      <c r="J135" s="18" t="s">
        <v>154</v>
      </c>
      <c r="K135" s="86">
        <v>3</v>
      </c>
      <c r="L135" s="105"/>
      <c r="M135" s="106"/>
      <c r="N135" s="41">
        <f t="shared" si="21"/>
        <v>0</v>
      </c>
      <c r="O135" s="41">
        <f t="shared" si="22"/>
        <v>1060</v>
      </c>
      <c r="P135" s="41">
        <f t="shared" si="23"/>
        <v>720</v>
      </c>
      <c r="Q135" s="42">
        <f t="shared" si="24"/>
        <v>1780</v>
      </c>
      <c r="R135" s="104" t="str">
        <f t="shared" si="25"/>
        <v/>
      </c>
    </row>
    <row r="136" spans="2:18" s="38" customFormat="1">
      <c r="B136" s="18" t="s">
        <v>319</v>
      </c>
      <c r="C136" s="23" t="s">
        <v>13</v>
      </c>
      <c r="D136" s="46" t="str">
        <f t="shared" si="19"/>
        <v>Jagiellonian University</v>
      </c>
      <c r="E136" s="46" t="str">
        <f t="shared" si="20"/>
        <v>Poland</v>
      </c>
      <c r="F136" s="22" t="s">
        <v>372</v>
      </c>
      <c r="G136" s="85" t="s">
        <v>208</v>
      </c>
      <c r="H136" s="86">
        <v>2</v>
      </c>
      <c r="I136" s="22" t="s">
        <v>381</v>
      </c>
      <c r="J136" s="18" t="s">
        <v>151</v>
      </c>
      <c r="K136" s="86">
        <v>3</v>
      </c>
      <c r="L136" s="105"/>
      <c r="M136" s="106"/>
      <c r="N136" s="41">
        <f t="shared" si="21"/>
        <v>0</v>
      </c>
      <c r="O136" s="41">
        <f t="shared" si="22"/>
        <v>720</v>
      </c>
      <c r="P136" s="41">
        <f t="shared" si="23"/>
        <v>720</v>
      </c>
      <c r="Q136" s="42">
        <f t="shared" si="24"/>
        <v>1440</v>
      </c>
      <c r="R136" s="104" t="str">
        <f t="shared" si="25"/>
        <v/>
      </c>
    </row>
    <row r="137" spans="2:18" s="38" customFormat="1">
      <c r="B137" s="18" t="s">
        <v>319</v>
      </c>
      <c r="C137" s="23" t="s">
        <v>14</v>
      </c>
      <c r="D137" s="46" t="str">
        <f t="shared" si="19"/>
        <v>Israeli Association of Public Health Physicians</v>
      </c>
      <c r="E137" s="46" t="str">
        <f t="shared" si="20"/>
        <v>Israel</v>
      </c>
      <c r="F137" s="22" t="s">
        <v>378</v>
      </c>
      <c r="G137" s="85" t="s">
        <v>208</v>
      </c>
      <c r="H137" s="86">
        <v>2</v>
      </c>
      <c r="I137" s="22" t="s">
        <v>381</v>
      </c>
      <c r="J137" s="18" t="s">
        <v>154</v>
      </c>
      <c r="K137" s="86">
        <v>3</v>
      </c>
      <c r="L137" s="105"/>
      <c r="M137" s="106"/>
      <c r="N137" s="41">
        <f t="shared" si="21"/>
        <v>0</v>
      </c>
      <c r="O137" s="41">
        <f t="shared" si="22"/>
        <v>1060</v>
      </c>
      <c r="P137" s="41">
        <f t="shared" si="23"/>
        <v>720</v>
      </c>
      <c r="Q137" s="42">
        <f t="shared" si="24"/>
        <v>1780</v>
      </c>
      <c r="R137" s="104" t="str">
        <f t="shared" si="25"/>
        <v/>
      </c>
    </row>
    <row r="138" spans="2:18" s="38" customFormat="1">
      <c r="B138" s="18" t="s">
        <v>319</v>
      </c>
      <c r="C138" s="23" t="s">
        <v>15</v>
      </c>
      <c r="D138" s="46" t="str">
        <f t="shared" si="19"/>
        <v>Swedish Red Cross University College</v>
      </c>
      <c r="E138" s="46" t="str">
        <f t="shared" si="20"/>
        <v>Sweden</v>
      </c>
      <c r="F138" s="22" t="s">
        <v>373</v>
      </c>
      <c r="G138" s="85" t="s">
        <v>208</v>
      </c>
      <c r="H138" s="86">
        <v>2</v>
      </c>
      <c r="I138" s="22" t="s">
        <v>381</v>
      </c>
      <c r="J138" s="18" t="s">
        <v>151</v>
      </c>
      <c r="K138" s="86">
        <v>3</v>
      </c>
      <c r="L138" s="105"/>
      <c r="M138" s="106"/>
      <c r="N138" s="41">
        <f t="shared" si="21"/>
        <v>0</v>
      </c>
      <c r="O138" s="41">
        <f t="shared" si="22"/>
        <v>720</v>
      </c>
      <c r="P138" s="41">
        <f t="shared" si="23"/>
        <v>720</v>
      </c>
      <c r="Q138" s="42">
        <f t="shared" si="24"/>
        <v>1440</v>
      </c>
      <c r="R138" s="104" t="str">
        <f t="shared" si="25"/>
        <v/>
      </c>
    </row>
    <row r="139" spans="2:18" s="38" customFormat="1">
      <c r="B139" s="18" t="s">
        <v>319</v>
      </c>
      <c r="C139" s="23" t="s">
        <v>16</v>
      </c>
      <c r="D139" s="46" t="str">
        <f t="shared" si="19"/>
        <v>Ben-Gurion University of the Negev</v>
      </c>
      <c r="E139" s="46" t="str">
        <f t="shared" si="20"/>
        <v>Israel</v>
      </c>
      <c r="F139" s="22" t="s">
        <v>379</v>
      </c>
      <c r="G139" s="85" t="s">
        <v>208</v>
      </c>
      <c r="H139" s="86">
        <v>2</v>
      </c>
      <c r="I139" s="22" t="s">
        <v>381</v>
      </c>
      <c r="J139" s="18" t="s">
        <v>155</v>
      </c>
      <c r="K139" s="86">
        <v>3</v>
      </c>
      <c r="L139" s="105"/>
      <c r="M139" s="106"/>
      <c r="N139" s="41">
        <f t="shared" si="21"/>
        <v>0</v>
      </c>
      <c r="O139" s="41">
        <f t="shared" si="22"/>
        <v>1640</v>
      </c>
      <c r="P139" s="41">
        <f t="shared" si="23"/>
        <v>720</v>
      </c>
      <c r="Q139" s="42">
        <f t="shared" si="24"/>
        <v>2360</v>
      </c>
      <c r="R139" s="104" t="str">
        <f t="shared" si="25"/>
        <v/>
      </c>
    </row>
    <row r="140" spans="2:18" s="38" customFormat="1">
      <c r="B140" s="18" t="s">
        <v>319</v>
      </c>
      <c r="C140" s="23" t="s">
        <v>17</v>
      </c>
      <c r="D140" s="46" t="str">
        <f t="shared" si="19"/>
        <v>Maastricht University</v>
      </c>
      <c r="E140" s="46" t="str">
        <f t="shared" si="20"/>
        <v>Netherlands</v>
      </c>
      <c r="F140" s="22" t="s">
        <v>374</v>
      </c>
      <c r="G140" s="85" t="s">
        <v>208</v>
      </c>
      <c r="H140" s="86">
        <v>2</v>
      </c>
      <c r="I140" s="22" t="s">
        <v>381</v>
      </c>
      <c r="J140" s="18" t="s">
        <v>150</v>
      </c>
      <c r="K140" s="86">
        <v>3</v>
      </c>
      <c r="L140" s="105"/>
      <c r="M140" s="106"/>
      <c r="N140" s="41">
        <f t="shared" si="21"/>
        <v>0</v>
      </c>
      <c r="O140" s="41">
        <f t="shared" si="22"/>
        <v>550</v>
      </c>
      <c r="P140" s="41">
        <f t="shared" si="23"/>
        <v>720</v>
      </c>
      <c r="Q140" s="42">
        <f t="shared" si="24"/>
        <v>1270</v>
      </c>
      <c r="R140" s="104" t="str">
        <f t="shared" si="25"/>
        <v/>
      </c>
    </row>
    <row r="141" spans="2:18" s="38" customFormat="1">
      <c r="B141" s="18" t="s">
        <v>319</v>
      </c>
      <c r="C141" s="23" t="s">
        <v>8</v>
      </c>
      <c r="D141" s="46" t="str">
        <f t="shared" si="19"/>
        <v>Association of Schools of Public Health in Europe</v>
      </c>
      <c r="E141" s="46" t="str">
        <f t="shared" si="20"/>
        <v>Belgium</v>
      </c>
      <c r="F141" s="22" t="s">
        <v>370</v>
      </c>
      <c r="G141" s="85" t="s">
        <v>208</v>
      </c>
      <c r="H141" s="86">
        <v>2</v>
      </c>
      <c r="I141" s="22" t="s">
        <v>382</v>
      </c>
      <c r="J141" s="18" t="s">
        <v>150</v>
      </c>
      <c r="K141" s="86">
        <v>3</v>
      </c>
      <c r="L141" s="105"/>
      <c r="M141" s="106"/>
      <c r="N141" s="41">
        <f t="shared" ref="N141:N172" si="26">IF(AND(M141&gt;0,L141&lt;&gt;""),IF(M141&gt;(ROUND( (ROUND(ROUND(H141,0)*(VLOOKUP(J141,TravelCosts,2,FALSE)),2))/0.65,2)),ROUND(M141*0.8,2),"covered by unit cost"),0)</f>
        <v>0</v>
      </c>
      <c r="O141" s="41">
        <f t="shared" ref="O141:O172" si="27">IF(OR(AND(L141&lt;&gt;"",M141&gt;0,ISNUMBER(N141)),R141="Error"),0,ROUND(ROUND(H141,0)*(VLOOKUP(J141,TravelCosts,2,FALSE)),2))</f>
        <v>550</v>
      </c>
      <c r="P141" s="41">
        <f t="shared" ref="P141:P172" si="28">IF(R141="Error",0,IF(AND(G141="Staff",K141&gt;0,K141&lt;15),(120*K141)*H141,IF(AND(G141="Staff",K141&gt;14,K141&lt;61),(1680+((K141-14)*70))*H141,IF(AND(G141="Staff",K141&gt;60,K141&lt;91),(4900+((K141-60)*50))*H141,IF(AND(G141="Student",K141&gt;0,K141&lt;15),(55*K141)*H141,IF(AND(G141="Student",K141&gt;14,K141&lt;91),(770+((K141-14)*40))*H141,0))))))</f>
        <v>720</v>
      </c>
      <c r="Q141" s="42">
        <f t="shared" ref="Q141:Q172" si="29">IFERROR(N141+O141+P141,O141+P141)</f>
        <v>1270</v>
      </c>
      <c r="R141" s="104" t="str">
        <f t="shared" ref="R141:R172" si="30">IF(OR(COUNTIF(WorkPackage,B141)=0,COUNTIF(PartnerN°,C141)=0,D141="",COUNTIF(CountryALL,E141)=0,F141="",COUNTIF(Category2,G141)=0,ISNUMBER(H141)=FALSE,H141&lt;=0,I141="",COUNTIF(TravelBands,J141)=0,ISNUMBER(K141)=FALSE,OR(K141&lt;0,K141&gt;90),IF(ISNUMBER(H141)=TRUE,H141=INT(H141*1)/1=FALSE),IF(ISNUMBER(K141)=TRUE,K141=INT(K141*1)/1=FALSE),AND(L141&lt;&gt;"",M141=0),AND(L141="",M141&gt;0),ISNUMBER(N141)=FALSE ),"Error","")</f>
        <v/>
      </c>
    </row>
    <row r="142" spans="2:18" s="38" customFormat="1">
      <c r="B142" s="18" t="s">
        <v>319</v>
      </c>
      <c r="C142" s="23" t="s">
        <v>9</v>
      </c>
      <c r="D142" s="46" t="str">
        <f t="shared" si="19"/>
        <v>Ashkelon Academic College</v>
      </c>
      <c r="E142" s="46" t="str">
        <f t="shared" si="20"/>
        <v>Israel</v>
      </c>
      <c r="F142" s="22" t="s">
        <v>375</v>
      </c>
      <c r="G142" s="85" t="s">
        <v>208</v>
      </c>
      <c r="H142" s="86">
        <v>2</v>
      </c>
      <c r="I142" s="22" t="s">
        <v>382</v>
      </c>
      <c r="J142" s="18" t="s">
        <v>154</v>
      </c>
      <c r="K142" s="86">
        <v>3</v>
      </c>
      <c r="L142" s="105"/>
      <c r="M142" s="106"/>
      <c r="N142" s="41">
        <f t="shared" si="26"/>
        <v>0</v>
      </c>
      <c r="O142" s="41">
        <f t="shared" si="27"/>
        <v>1060</v>
      </c>
      <c r="P142" s="41">
        <f t="shared" si="28"/>
        <v>720</v>
      </c>
      <c r="Q142" s="42">
        <f t="shared" si="29"/>
        <v>1780</v>
      </c>
      <c r="R142" s="104" t="str">
        <f t="shared" si="30"/>
        <v/>
      </c>
    </row>
    <row r="143" spans="2:18" s="38" customFormat="1">
      <c r="B143" s="18" t="s">
        <v>319</v>
      </c>
      <c r="C143" s="23" t="s">
        <v>10</v>
      </c>
      <c r="D143" s="46" t="str">
        <f t="shared" ref="D143:D178" si="31">IFERROR(IF(VLOOKUP(C143,PartnerN°Ref,2,FALSE)=0,"",VLOOKUP(C143,PartnerN°Ref,2,FALSE)),"")</f>
        <v>Hebrew University of Jerusalem</v>
      </c>
      <c r="E143" s="46" t="str">
        <f t="shared" ref="E143:E178" si="32">IFERROR(IF(OR(VLOOKUP(C143,PartnerN°Ref,4,FALSE)="Country not found",VLOOKUP(C143,PartnerN°Ref,3,FALSE)=0),"",VLOOKUP(C143,PartnerN°Ref,3,FALSE)),"")</f>
        <v>Israel</v>
      </c>
      <c r="F143" s="22" t="s">
        <v>376</v>
      </c>
      <c r="G143" s="85" t="s">
        <v>208</v>
      </c>
      <c r="H143" s="86">
        <v>2</v>
      </c>
      <c r="I143" s="22" t="s">
        <v>382</v>
      </c>
      <c r="J143" s="18" t="s">
        <v>154</v>
      </c>
      <c r="K143" s="86">
        <v>3</v>
      </c>
      <c r="L143" s="105"/>
      <c r="M143" s="106"/>
      <c r="N143" s="41">
        <f t="shared" si="26"/>
        <v>0</v>
      </c>
      <c r="O143" s="41">
        <f t="shared" si="27"/>
        <v>1060</v>
      </c>
      <c r="P143" s="41">
        <f t="shared" si="28"/>
        <v>720</v>
      </c>
      <c r="Q143" s="42">
        <f t="shared" si="29"/>
        <v>1780</v>
      </c>
      <c r="R143" s="104" t="str">
        <f t="shared" si="30"/>
        <v/>
      </c>
    </row>
    <row r="144" spans="2:18" s="38" customFormat="1">
      <c r="B144" s="18" t="s">
        <v>319</v>
      </c>
      <c r="C144" s="23" t="s">
        <v>11</v>
      </c>
      <c r="D144" s="46" t="str">
        <f t="shared" si="31"/>
        <v>University College Cork</v>
      </c>
      <c r="E144" s="46" t="str">
        <f t="shared" si="32"/>
        <v>Ireland</v>
      </c>
      <c r="F144" s="22" t="s">
        <v>371</v>
      </c>
      <c r="G144" s="85" t="s">
        <v>208</v>
      </c>
      <c r="H144" s="86">
        <v>2</v>
      </c>
      <c r="I144" s="22" t="s">
        <v>382</v>
      </c>
      <c r="J144" s="18" t="s">
        <v>151</v>
      </c>
      <c r="K144" s="86">
        <v>3</v>
      </c>
      <c r="L144" s="105"/>
      <c r="M144" s="106"/>
      <c r="N144" s="41">
        <f t="shared" si="26"/>
        <v>0</v>
      </c>
      <c r="O144" s="41">
        <f t="shared" si="27"/>
        <v>720</v>
      </c>
      <c r="P144" s="41">
        <f t="shared" si="28"/>
        <v>720</v>
      </c>
      <c r="Q144" s="42">
        <f t="shared" si="29"/>
        <v>1440</v>
      </c>
      <c r="R144" s="104" t="str">
        <f t="shared" si="30"/>
        <v/>
      </c>
    </row>
    <row r="145" spans="2:18" s="38" customFormat="1">
      <c r="B145" s="18" t="s">
        <v>319</v>
      </c>
      <c r="C145" s="23" t="s">
        <v>12</v>
      </c>
      <c r="D145" s="46" t="str">
        <f t="shared" si="31"/>
        <v>University of Haifa</v>
      </c>
      <c r="E145" s="46" t="str">
        <f t="shared" si="32"/>
        <v>Israel</v>
      </c>
      <c r="F145" s="22" t="s">
        <v>377</v>
      </c>
      <c r="G145" s="85" t="s">
        <v>208</v>
      </c>
      <c r="H145" s="86">
        <v>2</v>
      </c>
      <c r="I145" s="22" t="s">
        <v>382</v>
      </c>
      <c r="J145" s="18" t="s">
        <v>154</v>
      </c>
      <c r="K145" s="86">
        <v>3</v>
      </c>
      <c r="L145" s="105"/>
      <c r="M145" s="106"/>
      <c r="N145" s="41">
        <f t="shared" si="26"/>
        <v>0</v>
      </c>
      <c r="O145" s="41">
        <f t="shared" si="27"/>
        <v>1060</v>
      </c>
      <c r="P145" s="41">
        <f t="shared" si="28"/>
        <v>720</v>
      </c>
      <c r="Q145" s="42">
        <f t="shared" si="29"/>
        <v>1780</v>
      </c>
      <c r="R145" s="104" t="str">
        <f t="shared" si="30"/>
        <v/>
      </c>
    </row>
    <row r="146" spans="2:18" s="38" customFormat="1">
      <c r="B146" s="18" t="s">
        <v>319</v>
      </c>
      <c r="C146" s="23" t="s">
        <v>13</v>
      </c>
      <c r="D146" s="46" t="str">
        <f t="shared" si="31"/>
        <v>Jagiellonian University</v>
      </c>
      <c r="E146" s="46" t="str">
        <f t="shared" si="32"/>
        <v>Poland</v>
      </c>
      <c r="F146" s="22" t="s">
        <v>372</v>
      </c>
      <c r="G146" s="85" t="s">
        <v>208</v>
      </c>
      <c r="H146" s="86">
        <v>2</v>
      </c>
      <c r="I146" s="22" t="s">
        <v>382</v>
      </c>
      <c r="J146" s="18" t="s">
        <v>150</v>
      </c>
      <c r="K146" s="86">
        <v>3</v>
      </c>
      <c r="L146" s="105"/>
      <c r="M146" s="106"/>
      <c r="N146" s="41">
        <f t="shared" si="26"/>
        <v>0</v>
      </c>
      <c r="O146" s="41">
        <f t="shared" si="27"/>
        <v>550</v>
      </c>
      <c r="P146" s="41">
        <f t="shared" si="28"/>
        <v>720</v>
      </c>
      <c r="Q146" s="42">
        <f t="shared" si="29"/>
        <v>1270</v>
      </c>
      <c r="R146" s="104" t="str">
        <f t="shared" si="30"/>
        <v/>
      </c>
    </row>
    <row r="147" spans="2:18" s="38" customFormat="1">
      <c r="B147" s="18" t="s">
        <v>319</v>
      </c>
      <c r="C147" s="23" t="s">
        <v>14</v>
      </c>
      <c r="D147" s="46" t="str">
        <f t="shared" si="31"/>
        <v>Israeli Association of Public Health Physicians</v>
      </c>
      <c r="E147" s="46" t="str">
        <f t="shared" si="32"/>
        <v>Israel</v>
      </c>
      <c r="F147" s="22" t="s">
        <v>378</v>
      </c>
      <c r="G147" s="85" t="s">
        <v>208</v>
      </c>
      <c r="H147" s="86">
        <v>2</v>
      </c>
      <c r="I147" s="22" t="s">
        <v>382</v>
      </c>
      <c r="J147" s="18" t="s">
        <v>154</v>
      </c>
      <c r="K147" s="86">
        <v>3</v>
      </c>
      <c r="L147" s="105"/>
      <c r="M147" s="106"/>
      <c r="N147" s="41">
        <f t="shared" si="26"/>
        <v>0</v>
      </c>
      <c r="O147" s="41">
        <f t="shared" si="27"/>
        <v>1060</v>
      </c>
      <c r="P147" s="41">
        <f t="shared" si="28"/>
        <v>720</v>
      </c>
      <c r="Q147" s="42">
        <f t="shared" si="29"/>
        <v>1780</v>
      </c>
      <c r="R147" s="104" t="str">
        <f t="shared" si="30"/>
        <v/>
      </c>
    </row>
    <row r="148" spans="2:18" s="38" customFormat="1">
      <c r="B148" s="18" t="s">
        <v>319</v>
      </c>
      <c r="C148" s="23" t="s">
        <v>15</v>
      </c>
      <c r="D148" s="46" t="str">
        <f t="shared" si="31"/>
        <v>Swedish Red Cross University College</v>
      </c>
      <c r="E148" s="46" t="str">
        <f t="shared" si="32"/>
        <v>Sweden</v>
      </c>
      <c r="F148" s="22" t="s">
        <v>373</v>
      </c>
      <c r="G148" s="85" t="s">
        <v>208</v>
      </c>
      <c r="H148" s="86">
        <v>2</v>
      </c>
      <c r="I148" s="22" t="s">
        <v>382</v>
      </c>
      <c r="J148" s="18" t="s">
        <v>150</v>
      </c>
      <c r="K148" s="86">
        <v>3</v>
      </c>
      <c r="L148" s="105"/>
      <c r="M148" s="106"/>
      <c r="N148" s="41">
        <f t="shared" si="26"/>
        <v>0</v>
      </c>
      <c r="O148" s="41">
        <f t="shared" si="27"/>
        <v>550</v>
      </c>
      <c r="P148" s="41">
        <f t="shared" si="28"/>
        <v>720</v>
      </c>
      <c r="Q148" s="42">
        <f t="shared" si="29"/>
        <v>1270</v>
      </c>
      <c r="R148" s="104" t="str">
        <f t="shared" si="30"/>
        <v/>
      </c>
    </row>
    <row r="149" spans="2:18" s="38" customFormat="1">
      <c r="B149" s="18" t="s">
        <v>319</v>
      </c>
      <c r="C149" s="23" t="s">
        <v>16</v>
      </c>
      <c r="D149" s="46" t="str">
        <f t="shared" si="31"/>
        <v>Ben-Gurion University of the Negev</v>
      </c>
      <c r="E149" s="46" t="str">
        <f t="shared" si="32"/>
        <v>Israel</v>
      </c>
      <c r="F149" s="22" t="s">
        <v>379</v>
      </c>
      <c r="G149" s="85" t="s">
        <v>208</v>
      </c>
      <c r="H149" s="86">
        <v>2</v>
      </c>
      <c r="I149" s="22" t="s">
        <v>382</v>
      </c>
      <c r="J149" s="18" t="s">
        <v>154</v>
      </c>
      <c r="K149" s="86">
        <v>3</v>
      </c>
      <c r="L149" s="105"/>
      <c r="M149" s="106"/>
      <c r="N149" s="41">
        <f t="shared" si="26"/>
        <v>0</v>
      </c>
      <c r="O149" s="41">
        <f t="shared" si="27"/>
        <v>1060</v>
      </c>
      <c r="P149" s="41">
        <f t="shared" si="28"/>
        <v>720</v>
      </c>
      <c r="Q149" s="42">
        <f t="shared" si="29"/>
        <v>1780</v>
      </c>
      <c r="R149" s="104" t="str">
        <f t="shared" si="30"/>
        <v/>
      </c>
    </row>
    <row r="150" spans="2:18" s="38" customFormat="1">
      <c r="B150" s="18" t="s">
        <v>319</v>
      </c>
      <c r="C150" s="23" t="s">
        <v>17</v>
      </c>
      <c r="D150" s="46" t="str">
        <f t="shared" si="31"/>
        <v>Maastricht University</v>
      </c>
      <c r="E150" s="46" t="str">
        <f t="shared" si="32"/>
        <v>Netherlands</v>
      </c>
      <c r="F150" s="22" t="s">
        <v>374</v>
      </c>
      <c r="G150" s="85" t="s">
        <v>208</v>
      </c>
      <c r="H150" s="86">
        <v>2</v>
      </c>
      <c r="I150" s="22" t="s">
        <v>382</v>
      </c>
      <c r="J150" s="18" t="s">
        <v>150</v>
      </c>
      <c r="K150" s="86">
        <v>3</v>
      </c>
      <c r="L150" s="105"/>
      <c r="M150" s="106"/>
      <c r="N150" s="41">
        <f t="shared" si="26"/>
        <v>0</v>
      </c>
      <c r="O150" s="41">
        <f t="shared" si="27"/>
        <v>550</v>
      </c>
      <c r="P150" s="41">
        <f t="shared" si="28"/>
        <v>720</v>
      </c>
      <c r="Q150" s="42">
        <f t="shared" si="29"/>
        <v>1270</v>
      </c>
      <c r="R150" s="104" t="str">
        <f t="shared" si="30"/>
        <v/>
      </c>
    </row>
    <row r="151" spans="2:18" s="38" customFormat="1">
      <c r="B151" s="18" t="s">
        <v>319</v>
      </c>
      <c r="C151" s="23" t="s">
        <v>9</v>
      </c>
      <c r="D151" s="46" t="str">
        <f t="shared" si="31"/>
        <v>Ashkelon Academic College</v>
      </c>
      <c r="E151" s="46" t="str">
        <f t="shared" si="32"/>
        <v>Israel</v>
      </c>
      <c r="F151" s="22" t="s">
        <v>375</v>
      </c>
      <c r="G151" s="85" t="s">
        <v>210</v>
      </c>
      <c r="H151" s="86">
        <v>30</v>
      </c>
      <c r="I151" s="22" t="s">
        <v>378</v>
      </c>
      <c r="J151" s="18" t="s">
        <v>331</v>
      </c>
      <c r="K151" s="86">
        <v>2</v>
      </c>
      <c r="L151" s="105"/>
      <c r="M151" s="106"/>
      <c r="N151" s="41">
        <f t="shared" si="26"/>
        <v>0</v>
      </c>
      <c r="O151" s="41">
        <f t="shared" si="27"/>
        <v>600</v>
      </c>
      <c r="P151" s="41">
        <f t="shared" si="28"/>
        <v>3300</v>
      </c>
      <c r="Q151" s="42">
        <f t="shared" si="29"/>
        <v>3900</v>
      </c>
      <c r="R151" s="104" t="str">
        <f t="shared" si="30"/>
        <v/>
      </c>
    </row>
    <row r="152" spans="2:18" s="38" customFormat="1">
      <c r="B152" s="18" t="s">
        <v>319</v>
      </c>
      <c r="C152" s="23" t="s">
        <v>10</v>
      </c>
      <c r="D152" s="46" t="str">
        <f t="shared" si="31"/>
        <v>Hebrew University of Jerusalem</v>
      </c>
      <c r="E152" s="46" t="str">
        <f t="shared" si="32"/>
        <v>Israel</v>
      </c>
      <c r="F152" s="22" t="s">
        <v>376</v>
      </c>
      <c r="G152" s="85" t="s">
        <v>210</v>
      </c>
      <c r="H152" s="86">
        <v>30</v>
      </c>
      <c r="I152" s="22" t="s">
        <v>378</v>
      </c>
      <c r="J152" s="18" t="s">
        <v>331</v>
      </c>
      <c r="K152" s="86">
        <v>2</v>
      </c>
      <c r="L152" s="105"/>
      <c r="M152" s="106"/>
      <c r="N152" s="41">
        <f t="shared" si="26"/>
        <v>0</v>
      </c>
      <c r="O152" s="41">
        <f t="shared" si="27"/>
        <v>600</v>
      </c>
      <c r="P152" s="41">
        <f t="shared" si="28"/>
        <v>3300</v>
      </c>
      <c r="Q152" s="42">
        <f t="shared" si="29"/>
        <v>3900</v>
      </c>
      <c r="R152" s="104" t="str">
        <f t="shared" si="30"/>
        <v/>
      </c>
    </row>
    <row r="153" spans="2:18" s="38" customFormat="1">
      <c r="B153" s="18" t="s">
        <v>319</v>
      </c>
      <c r="C153" s="23" t="s">
        <v>12</v>
      </c>
      <c r="D153" s="46" t="str">
        <f t="shared" si="31"/>
        <v>University of Haifa</v>
      </c>
      <c r="E153" s="46" t="str">
        <f t="shared" si="32"/>
        <v>Israel</v>
      </c>
      <c r="F153" s="22" t="s">
        <v>377</v>
      </c>
      <c r="G153" s="85" t="s">
        <v>210</v>
      </c>
      <c r="H153" s="86">
        <v>30</v>
      </c>
      <c r="I153" s="22" t="s">
        <v>378</v>
      </c>
      <c r="J153" s="18" t="s">
        <v>331</v>
      </c>
      <c r="K153" s="86">
        <v>2</v>
      </c>
      <c r="L153" s="105"/>
      <c r="M153" s="106"/>
      <c r="N153" s="41">
        <f t="shared" si="26"/>
        <v>0</v>
      </c>
      <c r="O153" s="41">
        <f t="shared" si="27"/>
        <v>600</v>
      </c>
      <c r="P153" s="41">
        <f t="shared" si="28"/>
        <v>3300</v>
      </c>
      <c r="Q153" s="42">
        <f t="shared" si="29"/>
        <v>3900</v>
      </c>
      <c r="R153" s="104" t="str">
        <f t="shared" si="30"/>
        <v/>
      </c>
    </row>
    <row r="154" spans="2:18" s="38" customFormat="1">
      <c r="B154" s="18" t="s">
        <v>319</v>
      </c>
      <c r="C154" s="23" t="s">
        <v>16</v>
      </c>
      <c r="D154" s="46" t="str">
        <f t="shared" si="31"/>
        <v>Ben-Gurion University of the Negev</v>
      </c>
      <c r="E154" s="46" t="str">
        <f t="shared" si="32"/>
        <v>Israel</v>
      </c>
      <c r="F154" s="22" t="s">
        <v>379</v>
      </c>
      <c r="G154" s="85" t="s">
        <v>210</v>
      </c>
      <c r="H154" s="86">
        <v>30</v>
      </c>
      <c r="I154" s="22" t="s">
        <v>378</v>
      </c>
      <c r="J154" s="18" t="s">
        <v>331</v>
      </c>
      <c r="K154" s="86">
        <v>2</v>
      </c>
      <c r="L154" s="105"/>
      <c r="M154" s="106"/>
      <c r="N154" s="41">
        <f t="shared" si="26"/>
        <v>0</v>
      </c>
      <c r="O154" s="41">
        <f t="shared" si="27"/>
        <v>600</v>
      </c>
      <c r="P154" s="41">
        <f t="shared" si="28"/>
        <v>3300</v>
      </c>
      <c r="Q154" s="42">
        <f t="shared" si="29"/>
        <v>3900</v>
      </c>
      <c r="R154" s="104" t="str">
        <f t="shared" si="30"/>
        <v/>
      </c>
    </row>
    <row r="155" spans="2:18" s="38" customFormat="1">
      <c r="B155" s="18" t="s">
        <v>319</v>
      </c>
      <c r="C155" s="23" t="s">
        <v>9</v>
      </c>
      <c r="D155" s="46" t="str">
        <f t="shared" si="31"/>
        <v>Ashkelon Academic College</v>
      </c>
      <c r="E155" s="46" t="str">
        <f t="shared" si="32"/>
        <v>Israel</v>
      </c>
      <c r="F155" s="22" t="s">
        <v>375</v>
      </c>
      <c r="G155" s="85" t="s">
        <v>210</v>
      </c>
      <c r="H155" s="86">
        <v>30</v>
      </c>
      <c r="I155" s="22" t="s">
        <v>378</v>
      </c>
      <c r="J155" s="18" t="s">
        <v>331</v>
      </c>
      <c r="K155" s="86">
        <v>2</v>
      </c>
      <c r="L155" s="105"/>
      <c r="M155" s="106"/>
      <c r="N155" s="41">
        <f t="shared" si="26"/>
        <v>0</v>
      </c>
      <c r="O155" s="41">
        <f t="shared" si="27"/>
        <v>600</v>
      </c>
      <c r="P155" s="41">
        <f t="shared" si="28"/>
        <v>3300</v>
      </c>
      <c r="Q155" s="42">
        <f t="shared" si="29"/>
        <v>3900</v>
      </c>
      <c r="R155" s="104" t="str">
        <f t="shared" si="30"/>
        <v/>
      </c>
    </row>
    <row r="156" spans="2:18" s="38" customFormat="1">
      <c r="B156" s="18" t="s">
        <v>319</v>
      </c>
      <c r="C156" s="23" t="s">
        <v>10</v>
      </c>
      <c r="D156" s="46" t="str">
        <f t="shared" si="31"/>
        <v>Hebrew University of Jerusalem</v>
      </c>
      <c r="E156" s="46" t="str">
        <f t="shared" si="32"/>
        <v>Israel</v>
      </c>
      <c r="F156" s="22" t="s">
        <v>376</v>
      </c>
      <c r="G156" s="85" t="s">
        <v>210</v>
      </c>
      <c r="H156" s="86">
        <v>30</v>
      </c>
      <c r="I156" s="22" t="s">
        <v>378</v>
      </c>
      <c r="J156" s="18" t="s">
        <v>331</v>
      </c>
      <c r="K156" s="86">
        <v>2</v>
      </c>
      <c r="L156" s="105"/>
      <c r="M156" s="106"/>
      <c r="N156" s="41">
        <f t="shared" si="26"/>
        <v>0</v>
      </c>
      <c r="O156" s="41">
        <f t="shared" si="27"/>
        <v>600</v>
      </c>
      <c r="P156" s="41">
        <f t="shared" si="28"/>
        <v>3300</v>
      </c>
      <c r="Q156" s="42">
        <f t="shared" si="29"/>
        <v>3900</v>
      </c>
      <c r="R156" s="104" t="str">
        <f t="shared" si="30"/>
        <v/>
      </c>
    </row>
    <row r="157" spans="2:18" s="38" customFormat="1">
      <c r="B157" s="18" t="s">
        <v>319</v>
      </c>
      <c r="C157" s="23" t="s">
        <v>12</v>
      </c>
      <c r="D157" s="46" t="str">
        <f t="shared" si="31"/>
        <v>University of Haifa</v>
      </c>
      <c r="E157" s="46" t="str">
        <f t="shared" si="32"/>
        <v>Israel</v>
      </c>
      <c r="F157" s="22" t="s">
        <v>377</v>
      </c>
      <c r="G157" s="85" t="s">
        <v>210</v>
      </c>
      <c r="H157" s="86">
        <v>30</v>
      </c>
      <c r="I157" s="22" t="s">
        <v>378</v>
      </c>
      <c r="J157" s="18" t="s">
        <v>331</v>
      </c>
      <c r="K157" s="86">
        <v>2</v>
      </c>
      <c r="L157" s="105"/>
      <c r="M157" s="106"/>
      <c r="N157" s="41">
        <f t="shared" si="26"/>
        <v>0</v>
      </c>
      <c r="O157" s="41">
        <f t="shared" si="27"/>
        <v>600</v>
      </c>
      <c r="P157" s="41">
        <f t="shared" si="28"/>
        <v>3300</v>
      </c>
      <c r="Q157" s="42">
        <f t="shared" si="29"/>
        <v>3900</v>
      </c>
      <c r="R157" s="104" t="str">
        <f t="shared" si="30"/>
        <v/>
      </c>
    </row>
    <row r="158" spans="2:18" s="38" customFormat="1">
      <c r="B158" s="18" t="s">
        <v>319</v>
      </c>
      <c r="C158" s="23" t="s">
        <v>16</v>
      </c>
      <c r="D158" s="46" t="str">
        <f t="shared" si="31"/>
        <v>Ben-Gurion University of the Negev</v>
      </c>
      <c r="E158" s="46" t="str">
        <f t="shared" si="32"/>
        <v>Israel</v>
      </c>
      <c r="F158" s="22" t="s">
        <v>379</v>
      </c>
      <c r="G158" s="85" t="s">
        <v>210</v>
      </c>
      <c r="H158" s="86">
        <v>30</v>
      </c>
      <c r="I158" s="22" t="s">
        <v>378</v>
      </c>
      <c r="J158" s="18" t="s">
        <v>331</v>
      </c>
      <c r="K158" s="86">
        <v>2</v>
      </c>
      <c r="L158" s="105"/>
      <c r="M158" s="106"/>
      <c r="N158" s="41">
        <f t="shared" si="26"/>
        <v>0</v>
      </c>
      <c r="O158" s="41">
        <f t="shared" si="27"/>
        <v>600</v>
      </c>
      <c r="P158" s="41">
        <f t="shared" si="28"/>
        <v>3300</v>
      </c>
      <c r="Q158" s="42">
        <f t="shared" si="29"/>
        <v>3900</v>
      </c>
      <c r="R158" s="104" t="str">
        <f t="shared" si="30"/>
        <v/>
      </c>
    </row>
    <row r="159" spans="2:18" s="38" customFormat="1">
      <c r="B159" s="18" t="s">
        <v>319</v>
      </c>
      <c r="C159" s="23" t="s">
        <v>8</v>
      </c>
      <c r="D159" s="46" t="str">
        <f t="shared" si="31"/>
        <v>Association of Schools of Public Health in Europe</v>
      </c>
      <c r="E159" s="46" t="str">
        <f t="shared" si="32"/>
        <v>Belgium</v>
      </c>
      <c r="F159" s="22" t="s">
        <v>370</v>
      </c>
      <c r="G159" s="85" t="s">
        <v>208</v>
      </c>
      <c r="H159" s="86">
        <v>2</v>
      </c>
      <c r="I159" s="22" t="s">
        <v>383</v>
      </c>
      <c r="J159" s="18" t="s">
        <v>150</v>
      </c>
      <c r="K159" s="86">
        <v>2</v>
      </c>
      <c r="L159" s="105"/>
      <c r="M159" s="106"/>
      <c r="N159" s="41">
        <f t="shared" si="26"/>
        <v>0</v>
      </c>
      <c r="O159" s="41">
        <f t="shared" si="27"/>
        <v>550</v>
      </c>
      <c r="P159" s="41">
        <f t="shared" si="28"/>
        <v>480</v>
      </c>
      <c r="Q159" s="42">
        <f t="shared" si="29"/>
        <v>1030</v>
      </c>
      <c r="R159" s="104" t="str">
        <f t="shared" si="30"/>
        <v/>
      </c>
    </row>
    <row r="160" spans="2:18" s="38" customFormat="1">
      <c r="B160" s="18" t="s">
        <v>319</v>
      </c>
      <c r="C160" s="23" t="s">
        <v>9</v>
      </c>
      <c r="D160" s="46" t="str">
        <f t="shared" si="31"/>
        <v>Ashkelon Academic College</v>
      </c>
      <c r="E160" s="46" t="str">
        <f t="shared" si="32"/>
        <v>Israel</v>
      </c>
      <c r="F160" s="22" t="s">
        <v>375</v>
      </c>
      <c r="G160" s="85" t="s">
        <v>208</v>
      </c>
      <c r="H160" s="86">
        <v>2</v>
      </c>
      <c r="I160" s="22" t="s">
        <v>383</v>
      </c>
      <c r="J160" s="18" t="s">
        <v>154</v>
      </c>
      <c r="K160" s="86">
        <v>2</v>
      </c>
      <c r="L160" s="105"/>
      <c r="M160" s="106"/>
      <c r="N160" s="41">
        <f t="shared" si="26"/>
        <v>0</v>
      </c>
      <c r="O160" s="41">
        <f t="shared" si="27"/>
        <v>1060</v>
      </c>
      <c r="P160" s="41">
        <f t="shared" si="28"/>
        <v>480</v>
      </c>
      <c r="Q160" s="42">
        <f t="shared" si="29"/>
        <v>1540</v>
      </c>
      <c r="R160" s="104" t="str">
        <f t="shared" si="30"/>
        <v/>
      </c>
    </row>
    <row r="161" spans="2:18" s="38" customFormat="1">
      <c r="B161" s="18" t="s">
        <v>319</v>
      </c>
      <c r="C161" s="23" t="s">
        <v>10</v>
      </c>
      <c r="D161" s="46" t="str">
        <f t="shared" si="31"/>
        <v>Hebrew University of Jerusalem</v>
      </c>
      <c r="E161" s="46" t="str">
        <f t="shared" si="32"/>
        <v>Israel</v>
      </c>
      <c r="F161" s="22" t="s">
        <v>376</v>
      </c>
      <c r="G161" s="85" t="s">
        <v>208</v>
      </c>
      <c r="H161" s="86">
        <v>2</v>
      </c>
      <c r="I161" s="22" t="s">
        <v>383</v>
      </c>
      <c r="J161" s="18" t="s">
        <v>154</v>
      </c>
      <c r="K161" s="86">
        <v>2</v>
      </c>
      <c r="L161" s="105"/>
      <c r="M161" s="106"/>
      <c r="N161" s="41">
        <f t="shared" si="26"/>
        <v>0</v>
      </c>
      <c r="O161" s="41">
        <f t="shared" si="27"/>
        <v>1060</v>
      </c>
      <c r="P161" s="41">
        <f t="shared" si="28"/>
        <v>480</v>
      </c>
      <c r="Q161" s="42">
        <f t="shared" si="29"/>
        <v>1540</v>
      </c>
      <c r="R161" s="104" t="str">
        <f t="shared" si="30"/>
        <v/>
      </c>
    </row>
    <row r="162" spans="2:18" s="38" customFormat="1">
      <c r="B162" s="18" t="s">
        <v>319</v>
      </c>
      <c r="C162" s="23" t="s">
        <v>11</v>
      </c>
      <c r="D162" s="46" t="str">
        <f t="shared" si="31"/>
        <v>University College Cork</v>
      </c>
      <c r="E162" s="46" t="str">
        <f t="shared" si="32"/>
        <v>Ireland</v>
      </c>
      <c r="F162" s="22" t="s">
        <v>371</v>
      </c>
      <c r="G162" s="85" t="s">
        <v>208</v>
      </c>
      <c r="H162" s="86">
        <v>2</v>
      </c>
      <c r="I162" s="22" t="s">
        <v>383</v>
      </c>
      <c r="J162" s="18" t="s">
        <v>150</v>
      </c>
      <c r="K162" s="86">
        <v>2</v>
      </c>
      <c r="L162" s="105"/>
      <c r="M162" s="106"/>
      <c r="N162" s="41">
        <f t="shared" si="26"/>
        <v>0</v>
      </c>
      <c r="O162" s="41">
        <f t="shared" si="27"/>
        <v>550</v>
      </c>
      <c r="P162" s="41">
        <f t="shared" si="28"/>
        <v>480</v>
      </c>
      <c r="Q162" s="42">
        <f t="shared" si="29"/>
        <v>1030</v>
      </c>
      <c r="R162" s="104" t="str">
        <f t="shared" si="30"/>
        <v/>
      </c>
    </row>
    <row r="163" spans="2:18" s="38" customFormat="1">
      <c r="B163" s="18" t="s">
        <v>319</v>
      </c>
      <c r="C163" s="23" t="s">
        <v>12</v>
      </c>
      <c r="D163" s="46" t="str">
        <f t="shared" si="31"/>
        <v>University of Haifa</v>
      </c>
      <c r="E163" s="46" t="str">
        <f t="shared" si="32"/>
        <v>Israel</v>
      </c>
      <c r="F163" s="22" t="s">
        <v>377</v>
      </c>
      <c r="G163" s="85" t="s">
        <v>208</v>
      </c>
      <c r="H163" s="86">
        <v>2</v>
      </c>
      <c r="I163" s="22" t="s">
        <v>383</v>
      </c>
      <c r="J163" s="18" t="s">
        <v>154</v>
      </c>
      <c r="K163" s="86">
        <v>2</v>
      </c>
      <c r="L163" s="105"/>
      <c r="M163" s="106"/>
      <c r="N163" s="41">
        <f t="shared" si="26"/>
        <v>0</v>
      </c>
      <c r="O163" s="41">
        <f t="shared" si="27"/>
        <v>1060</v>
      </c>
      <c r="P163" s="41">
        <f t="shared" si="28"/>
        <v>480</v>
      </c>
      <c r="Q163" s="42">
        <f t="shared" si="29"/>
        <v>1540</v>
      </c>
      <c r="R163" s="104" t="str">
        <f t="shared" si="30"/>
        <v/>
      </c>
    </row>
    <row r="164" spans="2:18" s="38" customFormat="1">
      <c r="B164" s="18" t="s">
        <v>319</v>
      </c>
      <c r="C164" s="23" t="s">
        <v>13</v>
      </c>
      <c r="D164" s="46" t="str">
        <f t="shared" si="31"/>
        <v>Jagiellonian University</v>
      </c>
      <c r="E164" s="46" t="str">
        <f t="shared" si="32"/>
        <v>Poland</v>
      </c>
      <c r="F164" s="22" t="s">
        <v>372</v>
      </c>
      <c r="G164" s="85" t="s">
        <v>208</v>
      </c>
      <c r="H164" s="86">
        <v>2</v>
      </c>
      <c r="I164" s="22" t="s">
        <v>383</v>
      </c>
      <c r="J164" s="18" t="s">
        <v>150</v>
      </c>
      <c r="K164" s="86">
        <v>2</v>
      </c>
      <c r="L164" s="105"/>
      <c r="M164" s="106"/>
      <c r="N164" s="41">
        <f t="shared" si="26"/>
        <v>0</v>
      </c>
      <c r="O164" s="41">
        <f t="shared" si="27"/>
        <v>550</v>
      </c>
      <c r="P164" s="41">
        <f t="shared" si="28"/>
        <v>480</v>
      </c>
      <c r="Q164" s="42">
        <f t="shared" si="29"/>
        <v>1030</v>
      </c>
      <c r="R164" s="104" t="str">
        <f t="shared" si="30"/>
        <v/>
      </c>
    </row>
    <row r="165" spans="2:18" s="38" customFormat="1">
      <c r="B165" s="18" t="s">
        <v>319</v>
      </c>
      <c r="C165" s="23" t="s">
        <v>14</v>
      </c>
      <c r="D165" s="46" t="str">
        <f t="shared" si="31"/>
        <v>Israeli Association of Public Health Physicians</v>
      </c>
      <c r="E165" s="46" t="str">
        <f t="shared" si="32"/>
        <v>Israel</v>
      </c>
      <c r="F165" s="22" t="s">
        <v>378</v>
      </c>
      <c r="G165" s="85" t="s">
        <v>208</v>
      </c>
      <c r="H165" s="86">
        <v>2</v>
      </c>
      <c r="I165" s="22" t="s">
        <v>383</v>
      </c>
      <c r="J165" s="18" t="s">
        <v>154</v>
      </c>
      <c r="K165" s="86">
        <v>2</v>
      </c>
      <c r="L165" s="105"/>
      <c r="M165" s="106"/>
      <c r="N165" s="41">
        <f t="shared" si="26"/>
        <v>0</v>
      </c>
      <c r="O165" s="41">
        <f t="shared" si="27"/>
        <v>1060</v>
      </c>
      <c r="P165" s="41">
        <f t="shared" si="28"/>
        <v>480</v>
      </c>
      <c r="Q165" s="42">
        <f t="shared" si="29"/>
        <v>1540</v>
      </c>
      <c r="R165" s="104" t="str">
        <f t="shared" si="30"/>
        <v/>
      </c>
    </row>
    <row r="166" spans="2:18" s="38" customFormat="1">
      <c r="B166" s="18" t="s">
        <v>319</v>
      </c>
      <c r="C166" s="23" t="s">
        <v>15</v>
      </c>
      <c r="D166" s="46" t="str">
        <f t="shared" si="31"/>
        <v>Swedish Red Cross University College</v>
      </c>
      <c r="E166" s="46" t="str">
        <f t="shared" si="32"/>
        <v>Sweden</v>
      </c>
      <c r="F166" s="22" t="s">
        <v>373</v>
      </c>
      <c r="G166" s="85" t="s">
        <v>208</v>
      </c>
      <c r="H166" s="86">
        <v>2</v>
      </c>
      <c r="I166" s="22" t="s">
        <v>383</v>
      </c>
      <c r="J166" s="18" t="s">
        <v>149</v>
      </c>
      <c r="K166" s="86">
        <v>2</v>
      </c>
      <c r="L166" s="105"/>
      <c r="M166" s="106"/>
      <c r="N166" s="41">
        <f t="shared" si="26"/>
        <v>0</v>
      </c>
      <c r="O166" s="41">
        <f t="shared" si="27"/>
        <v>360</v>
      </c>
      <c r="P166" s="41">
        <f t="shared" si="28"/>
        <v>480</v>
      </c>
      <c r="Q166" s="42">
        <f t="shared" si="29"/>
        <v>840</v>
      </c>
      <c r="R166" s="104" t="str">
        <f t="shared" si="30"/>
        <v/>
      </c>
    </row>
    <row r="167" spans="2:18" s="38" customFormat="1">
      <c r="B167" s="18" t="s">
        <v>319</v>
      </c>
      <c r="C167" s="23" t="s">
        <v>16</v>
      </c>
      <c r="D167" s="46" t="str">
        <f t="shared" si="31"/>
        <v>Ben-Gurion University of the Negev</v>
      </c>
      <c r="E167" s="46" t="str">
        <f t="shared" si="32"/>
        <v>Israel</v>
      </c>
      <c r="F167" s="22" t="s">
        <v>379</v>
      </c>
      <c r="G167" s="85" t="s">
        <v>208</v>
      </c>
      <c r="H167" s="86">
        <v>2</v>
      </c>
      <c r="I167" s="22" t="s">
        <v>383</v>
      </c>
      <c r="J167" s="18" t="s">
        <v>154</v>
      </c>
      <c r="K167" s="86">
        <v>2</v>
      </c>
      <c r="L167" s="105"/>
      <c r="M167" s="106"/>
      <c r="N167" s="41">
        <f t="shared" si="26"/>
        <v>0</v>
      </c>
      <c r="O167" s="41">
        <f t="shared" si="27"/>
        <v>1060</v>
      </c>
      <c r="P167" s="41">
        <f t="shared" si="28"/>
        <v>480</v>
      </c>
      <c r="Q167" s="42">
        <f t="shared" si="29"/>
        <v>1540</v>
      </c>
      <c r="R167" s="104" t="str">
        <f t="shared" si="30"/>
        <v/>
      </c>
    </row>
    <row r="168" spans="2:18" s="38" customFormat="1">
      <c r="B168" s="18" t="s">
        <v>319</v>
      </c>
      <c r="C168" s="23" t="s">
        <v>17</v>
      </c>
      <c r="D168" s="46" t="str">
        <f t="shared" si="31"/>
        <v>Maastricht University</v>
      </c>
      <c r="E168" s="46" t="str">
        <f t="shared" si="32"/>
        <v>Netherlands</v>
      </c>
      <c r="F168" s="22" t="s">
        <v>374</v>
      </c>
      <c r="G168" s="85" t="s">
        <v>208</v>
      </c>
      <c r="H168" s="86">
        <v>2</v>
      </c>
      <c r="I168" s="22" t="s">
        <v>383</v>
      </c>
      <c r="J168" s="18" t="s">
        <v>150</v>
      </c>
      <c r="K168" s="86">
        <v>2</v>
      </c>
      <c r="L168" s="105"/>
      <c r="M168" s="106"/>
      <c r="N168" s="41">
        <f t="shared" si="26"/>
        <v>0</v>
      </c>
      <c r="O168" s="41">
        <f t="shared" si="27"/>
        <v>550</v>
      </c>
      <c r="P168" s="41">
        <f t="shared" si="28"/>
        <v>480</v>
      </c>
      <c r="Q168" s="42">
        <f t="shared" si="29"/>
        <v>1030</v>
      </c>
      <c r="R168" s="104" t="str">
        <f t="shared" si="30"/>
        <v/>
      </c>
    </row>
    <row r="169" spans="2:18" s="38" customFormat="1">
      <c r="B169" s="18" t="s">
        <v>319</v>
      </c>
      <c r="C169" s="23" t="s">
        <v>9</v>
      </c>
      <c r="D169" s="46" t="str">
        <f t="shared" si="31"/>
        <v>Ashkelon Academic College</v>
      </c>
      <c r="E169" s="46" t="str">
        <f t="shared" si="32"/>
        <v>Israel</v>
      </c>
      <c r="F169" s="22" t="s">
        <v>375</v>
      </c>
      <c r="G169" s="85" t="s">
        <v>210</v>
      </c>
      <c r="H169" s="86">
        <v>5</v>
      </c>
      <c r="I169" s="22" t="s">
        <v>383</v>
      </c>
      <c r="J169" s="18" t="s">
        <v>154</v>
      </c>
      <c r="K169" s="86">
        <v>2</v>
      </c>
      <c r="L169" s="105"/>
      <c r="M169" s="106"/>
      <c r="N169" s="41">
        <f t="shared" si="26"/>
        <v>0</v>
      </c>
      <c r="O169" s="41">
        <f t="shared" si="27"/>
        <v>2650</v>
      </c>
      <c r="P169" s="41">
        <f t="shared" si="28"/>
        <v>550</v>
      </c>
      <c r="Q169" s="42">
        <f t="shared" si="29"/>
        <v>3200</v>
      </c>
      <c r="R169" s="104" t="str">
        <f t="shared" si="30"/>
        <v/>
      </c>
    </row>
    <row r="170" spans="2:18" s="38" customFormat="1">
      <c r="B170" s="18" t="s">
        <v>319</v>
      </c>
      <c r="C170" s="23" t="s">
        <v>10</v>
      </c>
      <c r="D170" s="46" t="str">
        <f t="shared" si="31"/>
        <v>Hebrew University of Jerusalem</v>
      </c>
      <c r="E170" s="46" t="str">
        <f t="shared" si="32"/>
        <v>Israel</v>
      </c>
      <c r="F170" s="22" t="s">
        <v>376</v>
      </c>
      <c r="G170" s="85" t="s">
        <v>210</v>
      </c>
      <c r="H170" s="86">
        <v>5</v>
      </c>
      <c r="I170" s="22" t="s">
        <v>383</v>
      </c>
      <c r="J170" s="18" t="s">
        <v>154</v>
      </c>
      <c r="K170" s="86">
        <v>2</v>
      </c>
      <c r="L170" s="105"/>
      <c r="M170" s="106"/>
      <c r="N170" s="41">
        <f t="shared" si="26"/>
        <v>0</v>
      </c>
      <c r="O170" s="41">
        <f t="shared" si="27"/>
        <v>2650</v>
      </c>
      <c r="P170" s="41">
        <f t="shared" si="28"/>
        <v>550</v>
      </c>
      <c r="Q170" s="42">
        <f t="shared" si="29"/>
        <v>3200</v>
      </c>
      <c r="R170" s="104" t="str">
        <f t="shared" si="30"/>
        <v/>
      </c>
    </row>
    <row r="171" spans="2:18" s="38" customFormat="1">
      <c r="B171" s="18" t="s">
        <v>319</v>
      </c>
      <c r="C171" s="23" t="s">
        <v>12</v>
      </c>
      <c r="D171" s="46" t="str">
        <f t="shared" si="31"/>
        <v>University of Haifa</v>
      </c>
      <c r="E171" s="46" t="str">
        <f t="shared" si="32"/>
        <v>Israel</v>
      </c>
      <c r="F171" s="22" t="s">
        <v>377</v>
      </c>
      <c r="G171" s="85" t="s">
        <v>210</v>
      </c>
      <c r="H171" s="86">
        <v>5</v>
      </c>
      <c r="I171" s="22" t="s">
        <v>383</v>
      </c>
      <c r="J171" s="18" t="s">
        <v>154</v>
      </c>
      <c r="K171" s="86">
        <v>2</v>
      </c>
      <c r="L171" s="105"/>
      <c r="M171" s="106"/>
      <c r="N171" s="41">
        <f t="shared" si="26"/>
        <v>0</v>
      </c>
      <c r="O171" s="41">
        <f t="shared" si="27"/>
        <v>2650</v>
      </c>
      <c r="P171" s="41">
        <f t="shared" si="28"/>
        <v>550</v>
      </c>
      <c r="Q171" s="42">
        <f t="shared" si="29"/>
        <v>3200</v>
      </c>
      <c r="R171" s="104" t="str">
        <f t="shared" si="30"/>
        <v/>
      </c>
    </row>
    <row r="172" spans="2:18" s="38" customFormat="1">
      <c r="B172" s="18" t="s">
        <v>319</v>
      </c>
      <c r="C172" s="23" t="s">
        <v>16</v>
      </c>
      <c r="D172" s="46" t="str">
        <f t="shared" si="31"/>
        <v>Ben-Gurion University of the Negev</v>
      </c>
      <c r="E172" s="46" t="str">
        <f t="shared" si="32"/>
        <v>Israel</v>
      </c>
      <c r="F172" s="22" t="s">
        <v>379</v>
      </c>
      <c r="G172" s="85" t="s">
        <v>210</v>
      </c>
      <c r="H172" s="86">
        <v>5</v>
      </c>
      <c r="I172" s="22" t="s">
        <v>383</v>
      </c>
      <c r="J172" s="18" t="s">
        <v>154</v>
      </c>
      <c r="K172" s="86">
        <v>2</v>
      </c>
      <c r="L172" s="105"/>
      <c r="M172" s="106"/>
      <c r="N172" s="41">
        <f t="shared" si="26"/>
        <v>0</v>
      </c>
      <c r="O172" s="41">
        <f t="shared" si="27"/>
        <v>2650</v>
      </c>
      <c r="P172" s="41">
        <f t="shared" si="28"/>
        <v>550</v>
      </c>
      <c r="Q172" s="42">
        <f t="shared" si="29"/>
        <v>3200</v>
      </c>
      <c r="R172" s="104" t="str">
        <f t="shared" si="30"/>
        <v/>
      </c>
    </row>
    <row r="173" spans="2:18" s="38" customFormat="1">
      <c r="B173" s="18" t="s">
        <v>318</v>
      </c>
      <c r="C173" s="23" t="s">
        <v>8</v>
      </c>
      <c r="D173" s="46" t="str">
        <f t="shared" si="31"/>
        <v>Association of Schools of Public Health in Europe</v>
      </c>
      <c r="E173" s="46" t="str">
        <f t="shared" si="32"/>
        <v>Belgium</v>
      </c>
      <c r="F173" s="22" t="s">
        <v>370</v>
      </c>
      <c r="G173" s="85" t="s">
        <v>208</v>
      </c>
      <c r="H173" s="86">
        <v>1</v>
      </c>
      <c r="I173" s="22" t="s">
        <v>375</v>
      </c>
      <c r="J173" s="18" t="s">
        <v>154</v>
      </c>
      <c r="K173" s="86">
        <v>2</v>
      </c>
      <c r="L173" s="105"/>
      <c r="M173" s="106"/>
      <c r="N173" s="41">
        <f t="shared" ref="N173:N204" si="33">IF(AND(M173&gt;0,L173&lt;&gt;""),IF(M173&gt;(ROUND( (ROUND(ROUND(H173,0)*(VLOOKUP(J173,TravelCosts,2,FALSE)),2))/0.65,2)),ROUND(M173*0.8,2),"covered by unit cost"),0)</f>
        <v>0</v>
      </c>
      <c r="O173" s="41">
        <f t="shared" ref="O173:O204" si="34">IF(OR(AND(L173&lt;&gt;"",M173&gt;0,ISNUMBER(N173)),R173="Error"),0,ROUND(ROUND(H173,0)*(VLOOKUP(J173,TravelCosts,2,FALSE)),2))</f>
        <v>530</v>
      </c>
      <c r="P173" s="41">
        <f t="shared" ref="P173:P178" si="35">IF(R173="Error",0,IF(AND(G173="Staff",K173&gt;0,K173&lt;15),(120*K173)*H173,IF(AND(G173="Staff",K173&gt;14,K173&lt;61),(1680+((K173-14)*70))*H173,IF(AND(G173="Staff",K173&gt;60,K173&lt;91),(4900+((K173-60)*50))*H173,IF(AND(G173="Student",K173&gt;0,K173&lt;15),(55*K173)*H173,IF(AND(G173="Student",K173&gt;14,K173&lt;91),(770+((K173-14)*40))*H173,0))))))</f>
        <v>240</v>
      </c>
      <c r="Q173" s="42">
        <f t="shared" ref="Q173:Q204" si="36">IFERROR(N173+O173+P173,O173+P173)</f>
        <v>770</v>
      </c>
      <c r="R173" s="104" t="str">
        <f t="shared" ref="R173:R178" si="37">IF(OR(COUNTIF(WorkPackage,B173)=0,COUNTIF(PartnerN°,C173)=0,D173="",COUNTIF(CountryALL,E173)=0,F173="",COUNTIF(Category2,G173)=0,ISNUMBER(H173)=FALSE,H173&lt;=0,I173="",COUNTIF(TravelBands,J173)=0,ISNUMBER(K173)=FALSE,OR(K173&lt;0,K173&gt;90),IF(ISNUMBER(H173)=TRUE,H173=INT(H173*1)/1=FALSE),IF(ISNUMBER(K173)=TRUE,K173=INT(K173*1)/1=FALSE),AND(L173&lt;&gt;"",M173=0),AND(L173="",M173&gt;0),ISNUMBER(N173)=FALSE ),"Error","")</f>
        <v/>
      </c>
    </row>
    <row r="174" spans="2:18" s="38" customFormat="1">
      <c r="B174" s="18" t="s">
        <v>318</v>
      </c>
      <c r="C174" s="23" t="s">
        <v>13</v>
      </c>
      <c r="D174" s="46" t="str">
        <f t="shared" si="31"/>
        <v>Jagiellonian University</v>
      </c>
      <c r="E174" s="46" t="str">
        <f t="shared" si="32"/>
        <v>Poland</v>
      </c>
      <c r="F174" s="22" t="s">
        <v>372</v>
      </c>
      <c r="G174" s="85" t="s">
        <v>208</v>
      </c>
      <c r="H174" s="86">
        <v>1</v>
      </c>
      <c r="I174" s="22" t="s">
        <v>375</v>
      </c>
      <c r="J174" s="18" t="s">
        <v>151</v>
      </c>
      <c r="K174" s="86">
        <v>2</v>
      </c>
      <c r="L174" s="105"/>
      <c r="M174" s="106"/>
      <c r="N174" s="41">
        <f t="shared" si="33"/>
        <v>0</v>
      </c>
      <c r="O174" s="41">
        <f t="shared" si="34"/>
        <v>360</v>
      </c>
      <c r="P174" s="41">
        <f t="shared" si="35"/>
        <v>240</v>
      </c>
      <c r="Q174" s="42">
        <f t="shared" si="36"/>
        <v>600</v>
      </c>
      <c r="R174" s="104" t="str">
        <f t="shared" si="37"/>
        <v/>
      </c>
    </row>
    <row r="175" spans="2:18" s="38" customFormat="1">
      <c r="B175" s="18" t="s">
        <v>318</v>
      </c>
      <c r="C175" s="23" t="s">
        <v>14</v>
      </c>
      <c r="D175" s="46" t="str">
        <f t="shared" si="31"/>
        <v>Israeli Association of Public Health Physicians</v>
      </c>
      <c r="E175" s="46" t="str">
        <f t="shared" si="32"/>
        <v>Israel</v>
      </c>
      <c r="F175" s="22" t="s">
        <v>378</v>
      </c>
      <c r="G175" s="85" t="s">
        <v>208</v>
      </c>
      <c r="H175" s="86">
        <v>1</v>
      </c>
      <c r="I175" s="22" t="s">
        <v>375</v>
      </c>
      <c r="J175" s="18" t="s">
        <v>331</v>
      </c>
      <c r="K175" s="86">
        <v>2</v>
      </c>
      <c r="L175" s="105"/>
      <c r="M175" s="106"/>
      <c r="N175" s="41">
        <f t="shared" si="33"/>
        <v>0</v>
      </c>
      <c r="O175" s="41">
        <f t="shared" si="34"/>
        <v>20</v>
      </c>
      <c r="P175" s="41">
        <f t="shared" si="35"/>
        <v>240</v>
      </c>
      <c r="Q175" s="42">
        <f t="shared" si="36"/>
        <v>260</v>
      </c>
      <c r="R175" s="104" t="str">
        <f t="shared" si="37"/>
        <v/>
      </c>
    </row>
    <row r="176" spans="2:18" s="38" customFormat="1">
      <c r="B176" s="18" t="s">
        <v>318</v>
      </c>
      <c r="C176" s="23" t="s">
        <v>8</v>
      </c>
      <c r="D176" s="46" t="str">
        <f t="shared" si="31"/>
        <v>Association of Schools of Public Health in Europe</v>
      </c>
      <c r="E176" s="46" t="str">
        <f t="shared" si="32"/>
        <v>Belgium</v>
      </c>
      <c r="F176" s="22" t="s">
        <v>370</v>
      </c>
      <c r="G176" s="85" t="s">
        <v>208</v>
      </c>
      <c r="H176" s="86">
        <v>1</v>
      </c>
      <c r="I176" s="22" t="s">
        <v>375</v>
      </c>
      <c r="J176" s="18" t="s">
        <v>154</v>
      </c>
      <c r="K176" s="86">
        <v>2</v>
      </c>
      <c r="L176" s="105"/>
      <c r="M176" s="106"/>
      <c r="N176" s="41">
        <f t="shared" si="33"/>
        <v>0</v>
      </c>
      <c r="O176" s="41">
        <f t="shared" si="34"/>
        <v>530</v>
      </c>
      <c r="P176" s="41">
        <f t="shared" si="35"/>
        <v>240</v>
      </c>
      <c r="Q176" s="42">
        <f t="shared" si="36"/>
        <v>770</v>
      </c>
      <c r="R176" s="104" t="str">
        <f t="shared" si="37"/>
        <v/>
      </c>
    </row>
    <row r="177" spans="2:18" s="38" customFormat="1">
      <c r="B177" s="18" t="s">
        <v>318</v>
      </c>
      <c r="C177" s="23" t="s">
        <v>13</v>
      </c>
      <c r="D177" s="46" t="str">
        <f t="shared" si="31"/>
        <v>Jagiellonian University</v>
      </c>
      <c r="E177" s="46" t="str">
        <f t="shared" si="32"/>
        <v>Poland</v>
      </c>
      <c r="F177" s="22" t="s">
        <v>372</v>
      </c>
      <c r="G177" s="85" t="s">
        <v>208</v>
      </c>
      <c r="H177" s="86">
        <v>1</v>
      </c>
      <c r="I177" s="22" t="s">
        <v>375</v>
      </c>
      <c r="J177" s="18" t="s">
        <v>151</v>
      </c>
      <c r="K177" s="86">
        <v>2</v>
      </c>
      <c r="L177" s="105"/>
      <c r="M177" s="106"/>
      <c r="N177" s="41">
        <f t="shared" si="33"/>
        <v>0</v>
      </c>
      <c r="O177" s="41">
        <f t="shared" si="34"/>
        <v>360</v>
      </c>
      <c r="P177" s="41">
        <f t="shared" si="35"/>
        <v>240</v>
      </c>
      <c r="Q177" s="42">
        <f t="shared" si="36"/>
        <v>600</v>
      </c>
      <c r="R177" s="104" t="str">
        <f t="shared" si="37"/>
        <v/>
      </c>
    </row>
    <row r="178" spans="2:18" s="38" customFormat="1">
      <c r="B178" s="18" t="s">
        <v>318</v>
      </c>
      <c r="C178" s="23" t="s">
        <v>14</v>
      </c>
      <c r="D178" s="46" t="str">
        <f t="shared" si="31"/>
        <v>Israeli Association of Public Health Physicians</v>
      </c>
      <c r="E178" s="46" t="str">
        <f t="shared" si="32"/>
        <v>Israel</v>
      </c>
      <c r="F178" s="22" t="s">
        <v>378</v>
      </c>
      <c r="G178" s="85" t="s">
        <v>208</v>
      </c>
      <c r="H178" s="86">
        <v>1</v>
      </c>
      <c r="I178" s="22" t="s">
        <v>375</v>
      </c>
      <c r="J178" s="18" t="s">
        <v>331</v>
      </c>
      <c r="K178" s="86">
        <v>2</v>
      </c>
      <c r="L178" s="105"/>
      <c r="M178" s="106"/>
      <c r="N178" s="41">
        <f t="shared" si="33"/>
        <v>0</v>
      </c>
      <c r="O178" s="41">
        <f t="shared" si="34"/>
        <v>20</v>
      </c>
      <c r="P178" s="41">
        <f t="shared" si="35"/>
        <v>240</v>
      </c>
      <c r="Q178" s="42">
        <f t="shared" si="36"/>
        <v>260</v>
      </c>
      <c r="R178" s="104" t="str">
        <f t="shared" si="37"/>
        <v/>
      </c>
    </row>
    <row r="180" spans="2:18">
      <c r="M180" s="109"/>
    </row>
    <row r="182" spans="2:18">
      <c r="L182" s="108"/>
      <c r="M182" s="108"/>
    </row>
    <row r="183" spans="2:18">
      <c r="M183" s="108"/>
      <c r="N183" s="108"/>
      <c r="O183" s="108"/>
    </row>
  </sheetData>
  <sheetProtection algorithmName="SHA-512" hashValue="JHEotUiHcJcKhHcjMe7Po37k5Al/SAHRaJ36sWzitRgbAYK/9fR2DXrqmKvBfDWGF4j/dhpk9fTFNyrdILirMA==" saltValue="TcBN46owiFV2R5X7UP7MUg==" spinCount="100000" sheet="1" objects="1" scenarios="1" selectLockedCells="1"/>
  <dataConsolidate/>
  <mergeCells count="17">
    <mergeCell ref="B4:C4"/>
    <mergeCell ref="B10:C10"/>
    <mergeCell ref="L4:N4"/>
    <mergeCell ref="B2:R2"/>
    <mergeCell ref="F8:F9"/>
    <mergeCell ref="F6:F7"/>
    <mergeCell ref="F4:F5"/>
    <mergeCell ref="B9:C9"/>
    <mergeCell ref="B8:C8"/>
    <mergeCell ref="B7:C7"/>
    <mergeCell ref="L5:N11"/>
    <mergeCell ref="B3:R3"/>
    <mergeCell ref="E8:E9"/>
    <mergeCell ref="E6:E7"/>
    <mergeCell ref="E4:E5"/>
    <mergeCell ref="B6:C6"/>
    <mergeCell ref="B5:C5"/>
  </mergeCells>
  <conditionalFormatting sqref="R14">
    <cfRule type="containsText" dxfId="2185" priority="3453" operator="containsText" text="Error">
      <formula>NOT(ISERROR(SEARCH("Error",R14)))</formula>
    </cfRule>
  </conditionalFormatting>
  <conditionalFormatting sqref="D13:E14">
    <cfRule type="containsBlanks" dxfId="2184" priority="3451">
      <formula>LEN(TRIM(D13))=0</formula>
    </cfRule>
  </conditionalFormatting>
  <conditionalFormatting sqref="O4:Q4">
    <cfRule type="cellIs" dxfId="2183" priority="3199" operator="equal">
      <formula>"EXCEEDING 80% OF TOTAL TRAVEL COSTS"</formula>
    </cfRule>
  </conditionalFormatting>
  <conditionalFormatting sqref="H13 K13">
    <cfRule type="expression" dxfId="2182" priority="3191">
      <formula>ISNUMBER(H13)=FALSE</formula>
    </cfRule>
  </conditionalFormatting>
  <conditionalFormatting sqref="F13:K13">
    <cfRule type="containsBlanks" dxfId="2181" priority="2116">
      <formula>LEN(TRIM(F13))=0</formula>
    </cfRule>
  </conditionalFormatting>
  <conditionalFormatting sqref="B13:C13">
    <cfRule type="containsBlanks" dxfId="2180" priority="3183">
      <formula>LEN(TRIM(B13))=0</formula>
    </cfRule>
  </conditionalFormatting>
  <conditionalFormatting sqref="B14:C14">
    <cfRule type="containsBlanks" dxfId="2179" priority="3182">
      <formula>LEN(TRIM(B14))=0</formula>
    </cfRule>
  </conditionalFormatting>
  <conditionalFormatting sqref="K13">
    <cfRule type="cellIs" dxfId="2178" priority="2111" operator="lessThan">
      <formula>0</formula>
    </cfRule>
    <cfRule type="cellIs" dxfId="2177" priority="3196" operator="equal">
      <formula>0</formula>
    </cfRule>
  </conditionalFormatting>
  <conditionalFormatting sqref="H13">
    <cfRule type="cellIs" dxfId="2176" priority="3187" operator="lessThanOrEqual">
      <formula>0</formula>
    </cfRule>
  </conditionalFormatting>
  <conditionalFormatting sqref="H14 K14">
    <cfRule type="expression" dxfId="2175" priority="2109">
      <formula>ISNUMBER(H14)=FALSE</formula>
    </cfRule>
  </conditionalFormatting>
  <conditionalFormatting sqref="F14:K14">
    <cfRule type="containsBlanks" dxfId="2174" priority="2107">
      <formula>LEN(TRIM(F14))=0</formula>
    </cfRule>
  </conditionalFormatting>
  <conditionalFormatting sqref="K14">
    <cfRule type="cellIs" dxfId="2173" priority="2106" operator="lessThan">
      <formula>0</formula>
    </cfRule>
    <cfRule type="cellIs" dxfId="2172" priority="2110" operator="equal">
      <formula>0</formula>
    </cfRule>
  </conditionalFormatting>
  <conditionalFormatting sqref="H14">
    <cfRule type="cellIs" dxfId="2171" priority="2108" operator="lessThanOrEqual">
      <formula>0</formula>
    </cfRule>
  </conditionalFormatting>
  <conditionalFormatting sqref="M14">
    <cfRule type="expression" dxfId="2170" priority="2089">
      <formula>AND(M14=0,L14&lt;&gt;"")</formula>
    </cfRule>
  </conditionalFormatting>
  <conditionalFormatting sqref="L14">
    <cfRule type="expression" dxfId="2169" priority="2091">
      <formula>AND(L14="",M14&gt;0)</formula>
    </cfRule>
  </conditionalFormatting>
  <conditionalFormatting sqref="L14:M14">
    <cfRule type="cellIs" dxfId="2168" priority="2092" operator="equal">
      <formula>0</formula>
    </cfRule>
  </conditionalFormatting>
  <conditionalFormatting sqref="M13">
    <cfRule type="expression" dxfId="2167" priority="2081">
      <formula>AND(M13=0,L13&lt;&gt;"")</formula>
    </cfRule>
  </conditionalFormatting>
  <conditionalFormatting sqref="L13">
    <cfRule type="expression" dxfId="2166" priority="2082">
      <formula>AND(L13="",M13&gt;0)</formula>
    </cfRule>
  </conditionalFormatting>
  <conditionalFormatting sqref="L13:M13">
    <cfRule type="cellIs" dxfId="2165" priority="2083" operator="equal">
      <formula>0</formula>
    </cfRule>
  </conditionalFormatting>
  <conditionalFormatting sqref="N14">
    <cfRule type="expression" dxfId="2164" priority="2069">
      <formula>ISNUMBER(N14)=FALSE</formula>
    </cfRule>
  </conditionalFormatting>
  <conditionalFormatting sqref="R13">
    <cfRule type="containsText" dxfId="2163" priority="2056" operator="containsText" text="Error">
      <formula>NOT(ISERROR(SEARCH("Error",R13)))</formula>
    </cfRule>
  </conditionalFormatting>
  <conditionalFormatting sqref="N13">
    <cfRule type="expression" dxfId="2162" priority="2055">
      <formula>ISNUMBER(N13)=FALSE</formula>
    </cfRule>
  </conditionalFormatting>
  <conditionalFormatting sqref="D15:E15">
    <cfRule type="containsBlanks" dxfId="2161" priority="1992">
      <formula>LEN(TRIM(D15))=0</formula>
    </cfRule>
  </conditionalFormatting>
  <conditionalFormatting sqref="H15 K15">
    <cfRule type="expression" dxfId="2160" priority="1990">
      <formula>ISNUMBER(H15)=FALSE</formula>
    </cfRule>
  </conditionalFormatting>
  <conditionalFormatting sqref="F15:K15">
    <cfRule type="containsBlanks" dxfId="2159" priority="1987">
      <formula>LEN(TRIM(F15))=0</formula>
    </cfRule>
  </conditionalFormatting>
  <conditionalFormatting sqref="B15:C15">
    <cfRule type="containsBlanks" dxfId="2158" priority="1988">
      <formula>LEN(TRIM(B15))=0</formula>
    </cfRule>
  </conditionalFormatting>
  <conditionalFormatting sqref="K15">
    <cfRule type="cellIs" dxfId="2157" priority="1986" operator="lessThan">
      <formula>0</formula>
    </cfRule>
    <cfRule type="cellIs" dxfId="2156" priority="1991" operator="equal">
      <formula>0</formula>
    </cfRule>
  </conditionalFormatting>
  <conditionalFormatting sqref="H15">
    <cfRule type="cellIs" dxfId="2155" priority="1989" operator="lessThanOrEqual">
      <formula>0</formula>
    </cfRule>
  </conditionalFormatting>
  <conditionalFormatting sqref="M15">
    <cfRule type="expression" dxfId="2154" priority="1983">
      <formula>AND(M15=0,L15&lt;&gt;"")</formula>
    </cfRule>
  </conditionalFormatting>
  <conditionalFormatting sqref="L15">
    <cfRule type="expression" dxfId="2153" priority="1984">
      <formula>AND(L15="",M15&gt;0)</formula>
    </cfRule>
  </conditionalFormatting>
  <conditionalFormatting sqref="L15:M15">
    <cfRule type="cellIs" dxfId="2152" priority="1985" operator="equal">
      <formula>0</formula>
    </cfRule>
  </conditionalFormatting>
  <conditionalFormatting sqref="R15">
    <cfRule type="containsText" dxfId="2151" priority="1982" operator="containsText" text="Error">
      <formula>NOT(ISERROR(SEARCH("Error",R15)))</formula>
    </cfRule>
  </conditionalFormatting>
  <conditionalFormatting sqref="N15">
    <cfRule type="expression" dxfId="2150" priority="1981">
      <formula>ISNUMBER(N15)=FALSE</formula>
    </cfRule>
  </conditionalFormatting>
  <conditionalFormatting sqref="D16:E16">
    <cfRule type="containsBlanks" dxfId="2149" priority="1980">
      <formula>LEN(TRIM(D16))=0</formula>
    </cfRule>
  </conditionalFormatting>
  <conditionalFormatting sqref="H16 K16">
    <cfRule type="expression" dxfId="2148" priority="1978">
      <formula>ISNUMBER(H16)=FALSE</formula>
    </cfRule>
  </conditionalFormatting>
  <conditionalFormatting sqref="F16:K16">
    <cfRule type="containsBlanks" dxfId="2147" priority="1975">
      <formula>LEN(TRIM(F16))=0</formula>
    </cfRule>
  </conditionalFormatting>
  <conditionalFormatting sqref="B16:C16">
    <cfRule type="containsBlanks" dxfId="2146" priority="1976">
      <formula>LEN(TRIM(B16))=0</formula>
    </cfRule>
  </conditionalFormatting>
  <conditionalFormatting sqref="K16">
    <cfRule type="cellIs" dxfId="2145" priority="1974" operator="lessThan">
      <formula>0</formula>
    </cfRule>
    <cfRule type="cellIs" dxfId="2144" priority="1979" operator="equal">
      <formula>0</formula>
    </cfRule>
  </conditionalFormatting>
  <conditionalFormatting sqref="H16">
    <cfRule type="cellIs" dxfId="2143" priority="1977" operator="lessThanOrEqual">
      <formula>0</formula>
    </cfRule>
  </conditionalFormatting>
  <conditionalFormatting sqref="M16">
    <cfRule type="expression" dxfId="2142" priority="1971">
      <formula>AND(M16=0,L16&lt;&gt;"")</formula>
    </cfRule>
  </conditionalFormatting>
  <conditionalFormatting sqref="L16">
    <cfRule type="expression" dxfId="2141" priority="1972">
      <formula>AND(L16="",M16&gt;0)</formula>
    </cfRule>
  </conditionalFormatting>
  <conditionalFormatting sqref="L16:M16">
    <cfRule type="cellIs" dxfId="2140" priority="1973" operator="equal">
      <formula>0</formula>
    </cfRule>
  </conditionalFormatting>
  <conditionalFormatting sqref="R16">
    <cfRule type="containsText" dxfId="2139" priority="1970" operator="containsText" text="Error">
      <formula>NOT(ISERROR(SEARCH("Error",R16)))</formula>
    </cfRule>
  </conditionalFormatting>
  <conditionalFormatting sqref="N16">
    <cfRule type="expression" dxfId="2138" priority="1969">
      <formula>ISNUMBER(N16)=FALSE</formula>
    </cfRule>
  </conditionalFormatting>
  <conditionalFormatting sqref="D17:E17">
    <cfRule type="containsBlanks" dxfId="2137" priority="1968">
      <formula>LEN(TRIM(D17))=0</formula>
    </cfRule>
  </conditionalFormatting>
  <conditionalFormatting sqref="H17 K17">
    <cfRule type="expression" dxfId="2136" priority="1966">
      <formula>ISNUMBER(H17)=FALSE</formula>
    </cfRule>
  </conditionalFormatting>
  <conditionalFormatting sqref="F17:K17">
    <cfRule type="containsBlanks" dxfId="2135" priority="1963">
      <formula>LEN(TRIM(F17))=0</formula>
    </cfRule>
  </conditionalFormatting>
  <conditionalFormatting sqref="B17:C17">
    <cfRule type="containsBlanks" dxfId="2134" priority="1964">
      <formula>LEN(TRIM(B17))=0</formula>
    </cfRule>
  </conditionalFormatting>
  <conditionalFormatting sqref="K17">
    <cfRule type="cellIs" dxfId="2133" priority="1962" operator="lessThan">
      <formula>0</formula>
    </cfRule>
    <cfRule type="cellIs" dxfId="2132" priority="1967" operator="equal">
      <formula>0</formula>
    </cfRule>
  </conditionalFormatting>
  <conditionalFormatting sqref="H17">
    <cfRule type="cellIs" dxfId="2131" priority="1965" operator="lessThanOrEqual">
      <formula>0</formula>
    </cfRule>
  </conditionalFormatting>
  <conditionalFormatting sqref="M17">
    <cfRule type="expression" dxfId="2130" priority="1959">
      <formula>AND(M17=0,L17&lt;&gt;"")</formula>
    </cfRule>
  </conditionalFormatting>
  <conditionalFormatting sqref="L17">
    <cfRule type="expression" dxfId="2129" priority="1960">
      <formula>AND(L17="",M17&gt;0)</formula>
    </cfRule>
  </conditionalFormatting>
  <conditionalFormatting sqref="L17:M17">
    <cfRule type="cellIs" dxfId="2128" priority="1961" operator="equal">
      <formula>0</formula>
    </cfRule>
  </conditionalFormatting>
  <conditionalFormatting sqref="R17">
    <cfRule type="containsText" dxfId="2127" priority="1958" operator="containsText" text="Error">
      <formula>NOT(ISERROR(SEARCH("Error",R17)))</formula>
    </cfRule>
  </conditionalFormatting>
  <conditionalFormatting sqref="N17">
    <cfRule type="expression" dxfId="2126" priority="1957">
      <formula>ISNUMBER(N17)=FALSE</formula>
    </cfRule>
  </conditionalFormatting>
  <conditionalFormatting sqref="D18:E18">
    <cfRule type="containsBlanks" dxfId="2125" priority="1956">
      <formula>LEN(TRIM(D18))=0</formula>
    </cfRule>
  </conditionalFormatting>
  <conditionalFormatting sqref="H18 K18">
    <cfRule type="expression" dxfId="2124" priority="1954">
      <formula>ISNUMBER(H18)=FALSE</formula>
    </cfRule>
  </conditionalFormatting>
  <conditionalFormatting sqref="F18:K18">
    <cfRule type="containsBlanks" dxfId="2123" priority="1951">
      <formula>LEN(TRIM(F18))=0</formula>
    </cfRule>
  </conditionalFormatting>
  <conditionalFormatting sqref="B18:C18">
    <cfRule type="containsBlanks" dxfId="2122" priority="1952">
      <formula>LEN(TRIM(B18))=0</formula>
    </cfRule>
  </conditionalFormatting>
  <conditionalFormatting sqref="K18">
    <cfRule type="cellIs" dxfId="2121" priority="1950" operator="lessThan">
      <formula>0</formula>
    </cfRule>
    <cfRule type="cellIs" dxfId="2120" priority="1955" operator="equal">
      <formula>0</formula>
    </cfRule>
  </conditionalFormatting>
  <conditionalFormatting sqref="H18">
    <cfRule type="cellIs" dxfId="2119" priority="1953" operator="lessThanOrEqual">
      <formula>0</formula>
    </cfRule>
  </conditionalFormatting>
  <conditionalFormatting sqref="M18">
    <cfRule type="expression" dxfId="2118" priority="1947">
      <formula>AND(M18=0,L18&lt;&gt;"")</formula>
    </cfRule>
  </conditionalFormatting>
  <conditionalFormatting sqref="L18">
    <cfRule type="expression" dxfId="2117" priority="1948">
      <formula>AND(L18="",M18&gt;0)</formula>
    </cfRule>
  </conditionalFormatting>
  <conditionalFormatting sqref="L18:M18">
    <cfRule type="cellIs" dxfId="2116" priority="1949" operator="equal">
      <formula>0</formula>
    </cfRule>
  </conditionalFormatting>
  <conditionalFormatting sqref="R18">
    <cfRule type="containsText" dxfId="2115" priority="1946" operator="containsText" text="Error">
      <formula>NOT(ISERROR(SEARCH("Error",R18)))</formula>
    </cfRule>
  </conditionalFormatting>
  <conditionalFormatting sqref="N18">
    <cfRule type="expression" dxfId="2114" priority="1945">
      <formula>ISNUMBER(N18)=FALSE</formula>
    </cfRule>
  </conditionalFormatting>
  <conditionalFormatting sqref="D19:E19">
    <cfRule type="containsBlanks" dxfId="2113" priority="1944">
      <formula>LEN(TRIM(D19))=0</formula>
    </cfRule>
  </conditionalFormatting>
  <conditionalFormatting sqref="H19 K19">
    <cfRule type="expression" dxfId="2112" priority="1942">
      <formula>ISNUMBER(H19)=FALSE</formula>
    </cfRule>
  </conditionalFormatting>
  <conditionalFormatting sqref="F19:K19">
    <cfRule type="containsBlanks" dxfId="2111" priority="1939">
      <formula>LEN(TRIM(F19))=0</formula>
    </cfRule>
  </conditionalFormatting>
  <conditionalFormatting sqref="B19:C19">
    <cfRule type="containsBlanks" dxfId="2110" priority="1940">
      <formula>LEN(TRIM(B19))=0</formula>
    </cfRule>
  </conditionalFormatting>
  <conditionalFormatting sqref="K19">
    <cfRule type="cellIs" dxfId="2109" priority="1938" operator="lessThan">
      <formula>0</formula>
    </cfRule>
    <cfRule type="cellIs" dxfId="2108" priority="1943" operator="equal">
      <formula>0</formula>
    </cfRule>
  </conditionalFormatting>
  <conditionalFormatting sqref="H19">
    <cfRule type="cellIs" dxfId="2107" priority="1941" operator="lessThanOrEqual">
      <formula>0</formula>
    </cfRule>
  </conditionalFormatting>
  <conditionalFormatting sqref="M19">
    <cfRule type="expression" dxfId="2106" priority="1935">
      <formula>AND(M19=0,L19&lt;&gt;"")</formula>
    </cfRule>
  </conditionalFormatting>
  <conditionalFormatting sqref="L19">
    <cfRule type="expression" dxfId="2105" priority="1936">
      <formula>AND(L19="",M19&gt;0)</formula>
    </cfRule>
  </conditionalFormatting>
  <conditionalFormatting sqref="L19:M19">
    <cfRule type="cellIs" dxfId="2104" priority="1937" operator="equal">
      <formula>0</formula>
    </cfRule>
  </conditionalFormatting>
  <conditionalFormatting sqref="R19">
    <cfRule type="containsText" dxfId="2103" priority="1934" operator="containsText" text="Error">
      <formula>NOT(ISERROR(SEARCH("Error",R19)))</formula>
    </cfRule>
  </conditionalFormatting>
  <conditionalFormatting sqref="N19">
    <cfRule type="expression" dxfId="2102" priority="1933">
      <formula>ISNUMBER(N19)=FALSE</formula>
    </cfRule>
  </conditionalFormatting>
  <conditionalFormatting sqref="D20:E20">
    <cfRule type="containsBlanks" dxfId="2101" priority="1932">
      <formula>LEN(TRIM(D20))=0</formula>
    </cfRule>
  </conditionalFormatting>
  <conditionalFormatting sqref="H20 K20">
    <cfRule type="expression" dxfId="2100" priority="1930">
      <formula>ISNUMBER(H20)=FALSE</formula>
    </cfRule>
  </conditionalFormatting>
  <conditionalFormatting sqref="F20:K20">
    <cfRule type="containsBlanks" dxfId="2099" priority="1927">
      <formula>LEN(TRIM(F20))=0</formula>
    </cfRule>
  </conditionalFormatting>
  <conditionalFormatting sqref="B20:C20">
    <cfRule type="containsBlanks" dxfId="2098" priority="1928">
      <formula>LEN(TRIM(B20))=0</formula>
    </cfRule>
  </conditionalFormatting>
  <conditionalFormatting sqref="K20">
    <cfRule type="cellIs" dxfId="2097" priority="1926" operator="lessThan">
      <formula>0</formula>
    </cfRule>
    <cfRule type="cellIs" dxfId="2096" priority="1931" operator="equal">
      <formula>0</formula>
    </cfRule>
  </conditionalFormatting>
  <conditionalFormatting sqref="H20">
    <cfRule type="cellIs" dxfId="2095" priority="1929" operator="lessThanOrEqual">
      <formula>0</formula>
    </cfRule>
  </conditionalFormatting>
  <conditionalFormatting sqref="M20">
    <cfRule type="expression" dxfId="2094" priority="1923">
      <formula>AND(M20=0,L20&lt;&gt;"")</formula>
    </cfRule>
  </conditionalFormatting>
  <conditionalFormatting sqref="L20">
    <cfRule type="expression" dxfId="2093" priority="1924">
      <formula>AND(L20="",M20&gt;0)</formula>
    </cfRule>
  </conditionalFormatting>
  <conditionalFormatting sqref="L20:M20">
    <cfRule type="cellIs" dxfId="2092" priority="1925" operator="equal">
      <formula>0</formula>
    </cfRule>
  </conditionalFormatting>
  <conditionalFormatting sqref="R20">
    <cfRule type="containsText" dxfId="2091" priority="1922" operator="containsText" text="Error">
      <formula>NOT(ISERROR(SEARCH("Error",R20)))</formula>
    </cfRule>
  </conditionalFormatting>
  <conditionalFormatting sqref="N20">
    <cfRule type="expression" dxfId="2090" priority="1921">
      <formula>ISNUMBER(N20)=FALSE</formula>
    </cfRule>
  </conditionalFormatting>
  <conditionalFormatting sqref="D21:E21">
    <cfRule type="containsBlanks" dxfId="2089" priority="1920">
      <formula>LEN(TRIM(D21))=0</formula>
    </cfRule>
  </conditionalFormatting>
  <conditionalFormatting sqref="H21 K21">
    <cfRule type="expression" dxfId="2088" priority="1918">
      <formula>ISNUMBER(H21)=FALSE</formula>
    </cfRule>
  </conditionalFormatting>
  <conditionalFormatting sqref="F21:K21">
    <cfRule type="containsBlanks" dxfId="2087" priority="1915">
      <formula>LEN(TRIM(F21))=0</formula>
    </cfRule>
  </conditionalFormatting>
  <conditionalFormatting sqref="B21:C21">
    <cfRule type="containsBlanks" dxfId="2086" priority="1916">
      <formula>LEN(TRIM(B21))=0</formula>
    </cfRule>
  </conditionalFormatting>
  <conditionalFormatting sqref="K21">
    <cfRule type="cellIs" dxfId="2085" priority="1914" operator="lessThan">
      <formula>0</formula>
    </cfRule>
    <cfRule type="cellIs" dxfId="2084" priority="1919" operator="equal">
      <formula>0</formula>
    </cfRule>
  </conditionalFormatting>
  <conditionalFormatting sqref="H21">
    <cfRule type="cellIs" dxfId="2083" priority="1917" operator="lessThanOrEqual">
      <formula>0</formula>
    </cfRule>
  </conditionalFormatting>
  <conditionalFormatting sqref="M21">
    <cfRule type="expression" dxfId="2082" priority="1911">
      <formula>AND(M21=0,L21&lt;&gt;"")</formula>
    </cfRule>
  </conditionalFormatting>
  <conditionalFormatting sqref="L21">
    <cfRule type="expression" dxfId="2081" priority="1912">
      <formula>AND(L21="",M21&gt;0)</formula>
    </cfRule>
  </conditionalFormatting>
  <conditionalFormatting sqref="L21:M21">
    <cfRule type="cellIs" dxfId="2080" priority="1913" operator="equal">
      <formula>0</formula>
    </cfRule>
  </conditionalFormatting>
  <conditionalFormatting sqref="R21">
    <cfRule type="containsText" dxfId="2079" priority="1910" operator="containsText" text="Error">
      <formula>NOT(ISERROR(SEARCH("Error",R21)))</formula>
    </cfRule>
  </conditionalFormatting>
  <conditionalFormatting sqref="N21">
    <cfRule type="expression" dxfId="2078" priority="1909">
      <formula>ISNUMBER(N21)=FALSE</formula>
    </cfRule>
  </conditionalFormatting>
  <conditionalFormatting sqref="D22:E22">
    <cfRule type="containsBlanks" dxfId="2077" priority="1908">
      <formula>LEN(TRIM(D22))=0</formula>
    </cfRule>
  </conditionalFormatting>
  <conditionalFormatting sqref="H22 K22">
    <cfRule type="expression" dxfId="2076" priority="1906">
      <formula>ISNUMBER(H22)=FALSE</formula>
    </cfRule>
  </conditionalFormatting>
  <conditionalFormatting sqref="F22:K22">
    <cfRule type="containsBlanks" dxfId="2075" priority="1903">
      <formula>LEN(TRIM(F22))=0</formula>
    </cfRule>
  </conditionalFormatting>
  <conditionalFormatting sqref="B22:C22">
    <cfRule type="containsBlanks" dxfId="2074" priority="1904">
      <formula>LEN(TRIM(B22))=0</formula>
    </cfRule>
  </conditionalFormatting>
  <conditionalFormatting sqref="K22">
    <cfRule type="cellIs" dxfId="2073" priority="1902" operator="lessThan">
      <formula>0</formula>
    </cfRule>
    <cfRule type="cellIs" dxfId="2072" priority="1907" operator="equal">
      <formula>0</formula>
    </cfRule>
  </conditionalFormatting>
  <conditionalFormatting sqref="H22">
    <cfRule type="cellIs" dxfId="2071" priority="1905" operator="lessThanOrEqual">
      <formula>0</formula>
    </cfRule>
  </conditionalFormatting>
  <conditionalFormatting sqref="M22">
    <cfRule type="expression" dxfId="2070" priority="1899">
      <formula>AND(M22=0,L22&lt;&gt;"")</formula>
    </cfRule>
  </conditionalFormatting>
  <conditionalFormatting sqref="L22">
    <cfRule type="expression" dxfId="2069" priority="1900">
      <formula>AND(L22="",M22&gt;0)</formula>
    </cfRule>
  </conditionalFormatting>
  <conditionalFormatting sqref="L22:M22">
    <cfRule type="cellIs" dxfId="2068" priority="1901" operator="equal">
      <formula>0</formula>
    </cfRule>
  </conditionalFormatting>
  <conditionalFormatting sqref="R22">
    <cfRule type="containsText" dxfId="2067" priority="1898" operator="containsText" text="Error">
      <formula>NOT(ISERROR(SEARCH("Error",R22)))</formula>
    </cfRule>
  </conditionalFormatting>
  <conditionalFormatting sqref="N22">
    <cfRule type="expression" dxfId="2066" priority="1897">
      <formula>ISNUMBER(N22)=FALSE</formula>
    </cfRule>
  </conditionalFormatting>
  <conditionalFormatting sqref="D23:E23">
    <cfRule type="containsBlanks" dxfId="2065" priority="1896">
      <formula>LEN(TRIM(D23))=0</formula>
    </cfRule>
  </conditionalFormatting>
  <conditionalFormatting sqref="H23 K23">
    <cfRule type="expression" dxfId="2064" priority="1894">
      <formula>ISNUMBER(H23)=FALSE</formula>
    </cfRule>
  </conditionalFormatting>
  <conditionalFormatting sqref="F23:K23">
    <cfRule type="containsBlanks" dxfId="2063" priority="1891">
      <formula>LEN(TRIM(F23))=0</formula>
    </cfRule>
  </conditionalFormatting>
  <conditionalFormatting sqref="B23:C23">
    <cfRule type="containsBlanks" dxfId="2062" priority="1892">
      <formula>LEN(TRIM(B23))=0</formula>
    </cfRule>
  </conditionalFormatting>
  <conditionalFormatting sqref="K23">
    <cfRule type="cellIs" dxfId="2061" priority="1890" operator="lessThan">
      <formula>0</formula>
    </cfRule>
    <cfRule type="cellIs" dxfId="2060" priority="1895" operator="equal">
      <formula>0</formula>
    </cfRule>
  </conditionalFormatting>
  <conditionalFormatting sqref="H23">
    <cfRule type="cellIs" dxfId="2059" priority="1893" operator="lessThanOrEqual">
      <formula>0</formula>
    </cfRule>
  </conditionalFormatting>
  <conditionalFormatting sqref="M23">
    <cfRule type="expression" dxfId="2058" priority="1887">
      <formula>AND(M23=0,L23&lt;&gt;"")</formula>
    </cfRule>
  </conditionalFormatting>
  <conditionalFormatting sqref="L23">
    <cfRule type="expression" dxfId="2057" priority="1888">
      <formula>AND(L23="",M23&gt;0)</formula>
    </cfRule>
  </conditionalFormatting>
  <conditionalFormatting sqref="L23:M23">
    <cfRule type="cellIs" dxfId="2056" priority="1889" operator="equal">
      <formula>0</formula>
    </cfRule>
  </conditionalFormatting>
  <conditionalFormatting sqref="R23">
    <cfRule type="containsText" dxfId="2055" priority="1886" operator="containsText" text="Error">
      <formula>NOT(ISERROR(SEARCH("Error",R23)))</formula>
    </cfRule>
  </conditionalFormatting>
  <conditionalFormatting sqref="N23">
    <cfRule type="expression" dxfId="2054" priority="1885">
      <formula>ISNUMBER(N23)=FALSE</formula>
    </cfRule>
  </conditionalFormatting>
  <conditionalFormatting sqref="D24:E24">
    <cfRule type="containsBlanks" dxfId="2053" priority="1884">
      <formula>LEN(TRIM(D24))=0</formula>
    </cfRule>
  </conditionalFormatting>
  <conditionalFormatting sqref="H24 K24">
    <cfRule type="expression" dxfId="2052" priority="1882">
      <formula>ISNUMBER(H24)=FALSE</formula>
    </cfRule>
  </conditionalFormatting>
  <conditionalFormatting sqref="F24:K24">
    <cfRule type="containsBlanks" dxfId="2051" priority="1879">
      <formula>LEN(TRIM(F24))=0</formula>
    </cfRule>
  </conditionalFormatting>
  <conditionalFormatting sqref="B24:C24">
    <cfRule type="containsBlanks" dxfId="2050" priority="1880">
      <formula>LEN(TRIM(B24))=0</formula>
    </cfRule>
  </conditionalFormatting>
  <conditionalFormatting sqref="K24">
    <cfRule type="cellIs" dxfId="2049" priority="1878" operator="lessThan">
      <formula>0</formula>
    </cfRule>
    <cfRule type="cellIs" dxfId="2048" priority="1883" operator="equal">
      <formula>0</formula>
    </cfRule>
  </conditionalFormatting>
  <conditionalFormatting sqref="H24">
    <cfRule type="cellIs" dxfId="2047" priority="1881" operator="lessThanOrEqual">
      <formula>0</formula>
    </cfRule>
  </conditionalFormatting>
  <conditionalFormatting sqref="M24">
    <cfRule type="expression" dxfId="2046" priority="1875">
      <formula>AND(M24=0,L24&lt;&gt;"")</formula>
    </cfRule>
  </conditionalFormatting>
  <conditionalFormatting sqref="L24">
    <cfRule type="expression" dxfId="2045" priority="1876">
      <formula>AND(L24="",M24&gt;0)</formula>
    </cfRule>
  </conditionalFormatting>
  <conditionalFormatting sqref="L24:M24">
    <cfRule type="cellIs" dxfId="2044" priority="1877" operator="equal">
      <formula>0</formula>
    </cfRule>
  </conditionalFormatting>
  <conditionalFormatting sqref="R24">
    <cfRule type="containsText" dxfId="2043" priority="1874" operator="containsText" text="Error">
      <formula>NOT(ISERROR(SEARCH("Error",R24)))</formula>
    </cfRule>
  </conditionalFormatting>
  <conditionalFormatting sqref="N24">
    <cfRule type="expression" dxfId="2042" priority="1873">
      <formula>ISNUMBER(N24)=FALSE</formula>
    </cfRule>
  </conditionalFormatting>
  <conditionalFormatting sqref="D25:E25">
    <cfRule type="containsBlanks" dxfId="2041" priority="1872">
      <formula>LEN(TRIM(D25))=0</formula>
    </cfRule>
  </conditionalFormatting>
  <conditionalFormatting sqref="H25 K25">
    <cfRule type="expression" dxfId="2040" priority="1870">
      <formula>ISNUMBER(H25)=FALSE</formula>
    </cfRule>
  </conditionalFormatting>
  <conditionalFormatting sqref="F25:K25">
    <cfRule type="containsBlanks" dxfId="2039" priority="1867">
      <formula>LEN(TRIM(F25))=0</formula>
    </cfRule>
  </conditionalFormatting>
  <conditionalFormatting sqref="B25:C25">
    <cfRule type="containsBlanks" dxfId="2038" priority="1868">
      <formula>LEN(TRIM(B25))=0</formula>
    </cfRule>
  </conditionalFormatting>
  <conditionalFormatting sqref="K25">
    <cfRule type="cellIs" dxfId="2037" priority="1866" operator="lessThan">
      <formula>0</formula>
    </cfRule>
    <cfRule type="cellIs" dxfId="2036" priority="1871" operator="equal">
      <formula>0</formula>
    </cfRule>
  </conditionalFormatting>
  <conditionalFormatting sqref="H25">
    <cfRule type="cellIs" dxfId="2035" priority="1869" operator="lessThanOrEqual">
      <formula>0</formula>
    </cfRule>
  </conditionalFormatting>
  <conditionalFormatting sqref="M25">
    <cfRule type="expression" dxfId="2034" priority="1863">
      <formula>AND(M25=0,L25&lt;&gt;"")</formula>
    </cfRule>
  </conditionalFormatting>
  <conditionalFormatting sqref="L25">
    <cfRule type="expression" dxfId="2033" priority="1864">
      <formula>AND(L25="",M25&gt;0)</formula>
    </cfRule>
  </conditionalFormatting>
  <conditionalFormatting sqref="L25:M25">
    <cfRule type="cellIs" dxfId="2032" priority="1865" operator="equal">
      <formula>0</formula>
    </cfRule>
  </conditionalFormatting>
  <conditionalFormatting sqref="R25">
    <cfRule type="containsText" dxfId="2031" priority="1862" operator="containsText" text="Error">
      <formula>NOT(ISERROR(SEARCH("Error",R25)))</formula>
    </cfRule>
  </conditionalFormatting>
  <conditionalFormatting sqref="N25">
    <cfRule type="expression" dxfId="2030" priority="1861">
      <formula>ISNUMBER(N25)=FALSE</formula>
    </cfRule>
  </conditionalFormatting>
  <conditionalFormatting sqref="D26:E26">
    <cfRule type="containsBlanks" dxfId="2029" priority="1860">
      <formula>LEN(TRIM(D26))=0</formula>
    </cfRule>
  </conditionalFormatting>
  <conditionalFormatting sqref="H26 K26">
    <cfRule type="expression" dxfId="2028" priority="1858">
      <formula>ISNUMBER(H26)=FALSE</formula>
    </cfRule>
  </conditionalFormatting>
  <conditionalFormatting sqref="F26:K26">
    <cfRule type="containsBlanks" dxfId="2027" priority="1855">
      <formula>LEN(TRIM(F26))=0</formula>
    </cfRule>
  </conditionalFormatting>
  <conditionalFormatting sqref="B26:C26">
    <cfRule type="containsBlanks" dxfId="2026" priority="1856">
      <formula>LEN(TRIM(B26))=0</formula>
    </cfRule>
  </conditionalFormatting>
  <conditionalFormatting sqref="K26">
    <cfRule type="cellIs" dxfId="2025" priority="1854" operator="lessThan">
      <formula>0</formula>
    </cfRule>
    <cfRule type="cellIs" dxfId="2024" priority="1859" operator="equal">
      <formula>0</formula>
    </cfRule>
  </conditionalFormatting>
  <conditionalFormatting sqref="H26">
    <cfRule type="cellIs" dxfId="2023" priority="1857" operator="lessThanOrEqual">
      <formula>0</formula>
    </cfRule>
  </conditionalFormatting>
  <conditionalFormatting sqref="M26">
    <cfRule type="expression" dxfId="2022" priority="1851">
      <formula>AND(M26=0,L26&lt;&gt;"")</formula>
    </cfRule>
  </conditionalFormatting>
  <conditionalFormatting sqref="L26">
    <cfRule type="expression" dxfId="2021" priority="1852">
      <formula>AND(L26="",M26&gt;0)</formula>
    </cfRule>
  </conditionalFormatting>
  <conditionalFormatting sqref="L26:M26">
    <cfRule type="cellIs" dxfId="2020" priority="1853" operator="equal">
      <formula>0</formula>
    </cfRule>
  </conditionalFormatting>
  <conditionalFormatting sqref="R26">
    <cfRule type="containsText" dxfId="2019" priority="1850" operator="containsText" text="Error">
      <formula>NOT(ISERROR(SEARCH("Error",R26)))</formula>
    </cfRule>
  </conditionalFormatting>
  <conditionalFormatting sqref="N26">
    <cfRule type="expression" dxfId="2018" priority="1849">
      <formula>ISNUMBER(N26)=FALSE</formula>
    </cfRule>
  </conditionalFormatting>
  <conditionalFormatting sqref="D27:E27">
    <cfRule type="containsBlanks" dxfId="2017" priority="1848">
      <formula>LEN(TRIM(D27))=0</formula>
    </cfRule>
  </conditionalFormatting>
  <conditionalFormatting sqref="H27 K27">
    <cfRule type="expression" dxfId="2016" priority="1846">
      <formula>ISNUMBER(H27)=FALSE</formula>
    </cfRule>
  </conditionalFormatting>
  <conditionalFormatting sqref="F27:K27">
    <cfRule type="containsBlanks" dxfId="2015" priority="1843">
      <formula>LEN(TRIM(F27))=0</formula>
    </cfRule>
  </conditionalFormatting>
  <conditionalFormatting sqref="B27:C27">
    <cfRule type="containsBlanks" dxfId="2014" priority="1844">
      <formula>LEN(TRIM(B27))=0</formula>
    </cfRule>
  </conditionalFormatting>
  <conditionalFormatting sqref="K27">
    <cfRule type="cellIs" dxfId="2013" priority="1842" operator="lessThan">
      <formula>0</formula>
    </cfRule>
    <cfRule type="cellIs" dxfId="2012" priority="1847" operator="equal">
      <formula>0</formula>
    </cfRule>
  </conditionalFormatting>
  <conditionalFormatting sqref="H27">
    <cfRule type="cellIs" dxfId="2011" priority="1845" operator="lessThanOrEqual">
      <formula>0</formula>
    </cfRule>
  </conditionalFormatting>
  <conditionalFormatting sqref="M27">
    <cfRule type="expression" dxfId="2010" priority="1839">
      <formula>AND(M27=0,L27&lt;&gt;"")</formula>
    </cfRule>
  </conditionalFormatting>
  <conditionalFormatting sqref="L27">
    <cfRule type="expression" dxfId="2009" priority="1840">
      <formula>AND(L27="",M27&gt;0)</formula>
    </cfRule>
  </conditionalFormatting>
  <conditionalFormatting sqref="L27:M27">
    <cfRule type="cellIs" dxfId="2008" priority="1841" operator="equal">
      <formula>0</formula>
    </cfRule>
  </conditionalFormatting>
  <conditionalFormatting sqref="R27">
    <cfRule type="containsText" dxfId="2007" priority="1838" operator="containsText" text="Error">
      <formula>NOT(ISERROR(SEARCH("Error",R27)))</formula>
    </cfRule>
  </conditionalFormatting>
  <conditionalFormatting sqref="N27">
    <cfRule type="expression" dxfId="2006" priority="1837">
      <formula>ISNUMBER(N27)=FALSE</formula>
    </cfRule>
  </conditionalFormatting>
  <conditionalFormatting sqref="D28:E28">
    <cfRule type="containsBlanks" dxfId="2005" priority="1836">
      <formula>LEN(TRIM(D28))=0</formula>
    </cfRule>
  </conditionalFormatting>
  <conditionalFormatting sqref="H28 K28">
    <cfRule type="expression" dxfId="2004" priority="1834">
      <formula>ISNUMBER(H28)=FALSE</formula>
    </cfRule>
  </conditionalFormatting>
  <conditionalFormatting sqref="F28:K28">
    <cfRule type="containsBlanks" dxfId="2003" priority="1831">
      <formula>LEN(TRIM(F28))=0</formula>
    </cfRule>
  </conditionalFormatting>
  <conditionalFormatting sqref="B28:C28">
    <cfRule type="containsBlanks" dxfId="2002" priority="1832">
      <formula>LEN(TRIM(B28))=0</formula>
    </cfRule>
  </conditionalFormatting>
  <conditionalFormatting sqref="K28">
    <cfRule type="cellIs" dxfId="2001" priority="1830" operator="lessThan">
      <formula>0</formula>
    </cfRule>
    <cfRule type="cellIs" dxfId="2000" priority="1835" operator="equal">
      <formula>0</formula>
    </cfRule>
  </conditionalFormatting>
  <conditionalFormatting sqref="H28">
    <cfRule type="cellIs" dxfId="1999" priority="1833" operator="lessThanOrEqual">
      <formula>0</formula>
    </cfRule>
  </conditionalFormatting>
  <conditionalFormatting sqref="M28">
    <cfRule type="expression" dxfId="1998" priority="1827">
      <formula>AND(M28=0,L28&lt;&gt;"")</formula>
    </cfRule>
  </conditionalFormatting>
  <conditionalFormatting sqref="L28">
    <cfRule type="expression" dxfId="1997" priority="1828">
      <formula>AND(L28="",M28&gt;0)</formula>
    </cfRule>
  </conditionalFormatting>
  <conditionalFormatting sqref="L28:M28">
    <cfRule type="cellIs" dxfId="1996" priority="1829" operator="equal">
      <formula>0</formula>
    </cfRule>
  </conditionalFormatting>
  <conditionalFormatting sqref="R28">
    <cfRule type="containsText" dxfId="1995" priority="1826" operator="containsText" text="Error">
      <formula>NOT(ISERROR(SEARCH("Error",R28)))</formula>
    </cfRule>
  </conditionalFormatting>
  <conditionalFormatting sqref="N28">
    <cfRule type="expression" dxfId="1994" priority="1825">
      <formula>ISNUMBER(N28)=FALSE</formula>
    </cfRule>
  </conditionalFormatting>
  <conditionalFormatting sqref="D29:E29">
    <cfRule type="containsBlanks" dxfId="1993" priority="1824">
      <formula>LEN(TRIM(D29))=0</formula>
    </cfRule>
  </conditionalFormatting>
  <conditionalFormatting sqref="H29 K29">
    <cfRule type="expression" dxfId="1992" priority="1822">
      <formula>ISNUMBER(H29)=FALSE</formula>
    </cfRule>
  </conditionalFormatting>
  <conditionalFormatting sqref="F29:K29">
    <cfRule type="containsBlanks" dxfId="1991" priority="1819">
      <formula>LEN(TRIM(F29))=0</formula>
    </cfRule>
  </conditionalFormatting>
  <conditionalFormatting sqref="B29:C29">
    <cfRule type="containsBlanks" dxfId="1990" priority="1820">
      <formula>LEN(TRIM(B29))=0</formula>
    </cfRule>
  </conditionalFormatting>
  <conditionalFormatting sqref="K29">
    <cfRule type="cellIs" dxfId="1989" priority="1818" operator="lessThan">
      <formula>0</formula>
    </cfRule>
    <cfRule type="cellIs" dxfId="1988" priority="1823" operator="equal">
      <formula>0</formula>
    </cfRule>
  </conditionalFormatting>
  <conditionalFormatting sqref="H29">
    <cfRule type="cellIs" dxfId="1987" priority="1821" operator="lessThanOrEqual">
      <formula>0</formula>
    </cfRule>
  </conditionalFormatting>
  <conditionalFormatting sqref="M29">
    <cfRule type="expression" dxfId="1986" priority="1815">
      <formula>AND(M29=0,L29&lt;&gt;"")</formula>
    </cfRule>
  </conditionalFormatting>
  <conditionalFormatting sqref="L29">
    <cfRule type="expression" dxfId="1985" priority="1816">
      <formula>AND(L29="",M29&gt;0)</formula>
    </cfRule>
  </conditionalFormatting>
  <conditionalFormatting sqref="L29:M29">
    <cfRule type="cellIs" dxfId="1984" priority="1817" operator="equal">
      <formula>0</formula>
    </cfRule>
  </conditionalFormatting>
  <conditionalFormatting sqref="R29">
    <cfRule type="containsText" dxfId="1983" priority="1814" operator="containsText" text="Error">
      <formula>NOT(ISERROR(SEARCH("Error",R29)))</formula>
    </cfRule>
  </conditionalFormatting>
  <conditionalFormatting sqref="N29">
    <cfRule type="expression" dxfId="1982" priority="1813">
      <formula>ISNUMBER(N29)=FALSE</formula>
    </cfRule>
  </conditionalFormatting>
  <conditionalFormatting sqref="D30:E30">
    <cfRule type="containsBlanks" dxfId="1981" priority="1812">
      <formula>LEN(TRIM(D30))=0</formula>
    </cfRule>
  </conditionalFormatting>
  <conditionalFormatting sqref="H30 K30">
    <cfRule type="expression" dxfId="1980" priority="1810">
      <formula>ISNUMBER(H30)=FALSE</formula>
    </cfRule>
  </conditionalFormatting>
  <conditionalFormatting sqref="F30:K30">
    <cfRule type="containsBlanks" dxfId="1979" priority="1807">
      <formula>LEN(TRIM(F30))=0</formula>
    </cfRule>
  </conditionalFormatting>
  <conditionalFormatting sqref="B30:C30">
    <cfRule type="containsBlanks" dxfId="1978" priority="1808">
      <formula>LEN(TRIM(B30))=0</formula>
    </cfRule>
  </conditionalFormatting>
  <conditionalFormatting sqref="K30">
    <cfRule type="cellIs" dxfId="1977" priority="1806" operator="lessThan">
      <formula>0</formula>
    </cfRule>
    <cfRule type="cellIs" dxfId="1976" priority="1811" operator="equal">
      <formula>0</formula>
    </cfRule>
  </conditionalFormatting>
  <conditionalFormatting sqref="H30">
    <cfRule type="cellIs" dxfId="1975" priority="1809" operator="lessThanOrEqual">
      <formula>0</formula>
    </cfRule>
  </conditionalFormatting>
  <conditionalFormatting sqref="M30">
    <cfRule type="expression" dxfId="1974" priority="1803">
      <formula>AND(M30=0,L30&lt;&gt;"")</formula>
    </cfRule>
  </conditionalFormatting>
  <conditionalFormatting sqref="L30">
    <cfRule type="expression" dxfId="1973" priority="1804">
      <formula>AND(L30="",M30&gt;0)</formula>
    </cfRule>
  </conditionalFormatting>
  <conditionalFormatting sqref="L30:M30">
    <cfRule type="cellIs" dxfId="1972" priority="1805" operator="equal">
      <formula>0</formula>
    </cfRule>
  </conditionalFormatting>
  <conditionalFormatting sqref="R30">
    <cfRule type="containsText" dxfId="1971" priority="1802" operator="containsText" text="Error">
      <formula>NOT(ISERROR(SEARCH("Error",R30)))</formula>
    </cfRule>
  </conditionalFormatting>
  <conditionalFormatting sqref="N30">
    <cfRule type="expression" dxfId="1970" priority="1801">
      <formula>ISNUMBER(N30)=FALSE</formula>
    </cfRule>
  </conditionalFormatting>
  <conditionalFormatting sqref="D31:E31">
    <cfRule type="containsBlanks" dxfId="1969" priority="1800">
      <formula>LEN(TRIM(D31))=0</formula>
    </cfRule>
  </conditionalFormatting>
  <conditionalFormatting sqref="H31 K31">
    <cfRule type="expression" dxfId="1968" priority="1798">
      <formula>ISNUMBER(H31)=FALSE</formula>
    </cfRule>
  </conditionalFormatting>
  <conditionalFormatting sqref="F31:K31">
    <cfRule type="containsBlanks" dxfId="1967" priority="1795">
      <formula>LEN(TRIM(F31))=0</formula>
    </cfRule>
  </conditionalFormatting>
  <conditionalFormatting sqref="B31:C31">
    <cfRule type="containsBlanks" dxfId="1966" priority="1796">
      <formula>LEN(TRIM(B31))=0</formula>
    </cfRule>
  </conditionalFormatting>
  <conditionalFormatting sqref="K31">
    <cfRule type="cellIs" dxfId="1965" priority="1794" operator="lessThan">
      <formula>0</formula>
    </cfRule>
    <cfRule type="cellIs" dxfId="1964" priority="1799" operator="equal">
      <formula>0</formula>
    </cfRule>
  </conditionalFormatting>
  <conditionalFormatting sqref="H31">
    <cfRule type="cellIs" dxfId="1963" priority="1797" operator="lessThanOrEqual">
      <formula>0</formula>
    </cfRule>
  </conditionalFormatting>
  <conditionalFormatting sqref="M31">
    <cfRule type="expression" dxfId="1962" priority="1791">
      <formula>AND(M31=0,L31&lt;&gt;"")</formula>
    </cfRule>
  </conditionalFormatting>
  <conditionalFormatting sqref="L31">
    <cfRule type="expression" dxfId="1961" priority="1792">
      <formula>AND(L31="",M31&gt;0)</formula>
    </cfRule>
  </conditionalFormatting>
  <conditionalFormatting sqref="L31:M31">
    <cfRule type="cellIs" dxfId="1960" priority="1793" operator="equal">
      <formula>0</formula>
    </cfRule>
  </conditionalFormatting>
  <conditionalFormatting sqref="R31">
    <cfRule type="containsText" dxfId="1959" priority="1790" operator="containsText" text="Error">
      <formula>NOT(ISERROR(SEARCH("Error",R31)))</formula>
    </cfRule>
  </conditionalFormatting>
  <conditionalFormatting sqref="N31">
    <cfRule type="expression" dxfId="1958" priority="1789">
      <formula>ISNUMBER(N31)=FALSE</formula>
    </cfRule>
  </conditionalFormatting>
  <conditionalFormatting sqref="D32:E32">
    <cfRule type="containsBlanks" dxfId="1957" priority="1788">
      <formula>LEN(TRIM(D32))=0</formula>
    </cfRule>
  </conditionalFormatting>
  <conditionalFormatting sqref="H32 K32">
    <cfRule type="expression" dxfId="1956" priority="1786">
      <formula>ISNUMBER(H32)=FALSE</formula>
    </cfRule>
  </conditionalFormatting>
  <conditionalFormatting sqref="F32:K32">
    <cfRule type="containsBlanks" dxfId="1955" priority="1783">
      <formula>LEN(TRIM(F32))=0</formula>
    </cfRule>
  </conditionalFormatting>
  <conditionalFormatting sqref="B32:C32">
    <cfRule type="containsBlanks" dxfId="1954" priority="1784">
      <formula>LEN(TRIM(B32))=0</formula>
    </cfRule>
  </conditionalFormatting>
  <conditionalFormatting sqref="K32">
    <cfRule type="cellIs" dxfId="1953" priority="1782" operator="lessThan">
      <formula>0</formula>
    </cfRule>
    <cfRule type="cellIs" dxfId="1952" priority="1787" operator="equal">
      <formula>0</formula>
    </cfRule>
  </conditionalFormatting>
  <conditionalFormatting sqref="H32">
    <cfRule type="cellIs" dxfId="1951" priority="1785" operator="lessThanOrEqual">
      <formula>0</formula>
    </cfRule>
  </conditionalFormatting>
  <conditionalFormatting sqref="M32">
    <cfRule type="expression" dxfId="1950" priority="1779">
      <formula>AND(M32=0,L32&lt;&gt;"")</formula>
    </cfRule>
  </conditionalFormatting>
  <conditionalFormatting sqref="L32">
    <cfRule type="expression" dxfId="1949" priority="1780">
      <formula>AND(L32="",M32&gt;0)</formula>
    </cfRule>
  </conditionalFormatting>
  <conditionalFormatting sqref="L32:M32">
    <cfRule type="cellIs" dxfId="1948" priority="1781" operator="equal">
      <formula>0</formula>
    </cfRule>
  </conditionalFormatting>
  <conditionalFormatting sqref="R32">
    <cfRule type="containsText" dxfId="1947" priority="1778" operator="containsText" text="Error">
      <formula>NOT(ISERROR(SEARCH("Error",R32)))</formula>
    </cfRule>
  </conditionalFormatting>
  <conditionalFormatting sqref="N32">
    <cfRule type="expression" dxfId="1946" priority="1777">
      <formula>ISNUMBER(N32)=FALSE</formula>
    </cfRule>
  </conditionalFormatting>
  <conditionalFormatting sqref="D33:E33">
    <cfRule type="containsBlanks" dxfId="1945" priority="1776">
      <formula>LEN(TRIM(D33))=0</formula>
    </cfRule>
  </conditionalFormatting>
  <conditionalFormatting sqref="H33 K33">
    <cfRule type="expression" dxfId="1944" priority="1774">
      <formula>ISNUMBER(H33)=FALSE</formula>
    </cfRule>
  </conditionalFormatting>
  <conditionalFormatting sqref="F33:K33">
    <cfRule type="containsBlanks" dxfId="1943" priority="1771">
      <formula>LEN(TRIM(F33))=0</formula>
    </cfRule>
  </conditionalFormatting>
  <conditionalFormatting sqref="B33:C33">
    <cfRule type="containsBlanks" dxfId="1942" priority="1772">
      <formula>LEN(TRIM(B33))=0</formula>
    </cfRule>
  </conditionalFormatting>
  <conditionalFormatting sqref="K33">
    <cfRule type="cellIs" dxfId="1941" priority="1770" operator="lessThan">
      <formula>0</formula>
    </cfRule>
    <cfRule type="cellIs" dxfId="1940" priority="1775" operator="equal">
      <formula>0</formula>
    </cfRule>
  </conditionalFormatting>
  <conditionalFormatting sqref="H33">
    <cfRule type="cellIs" dxfId="1939" priority="1773" operator="lessThanOrEqual">
      <formula>0</formula>
    </cfRule>
  </conditionalFormatting>
  <conditionalFormatting sqref="M33">
    <cfRule type="expression" dxfId="1938" priority="1767">
      <formula>AND(M33=0,L33&lt;&gt;"")</formula>
    </cfRule>
  </conditionalFormatting>
  <conditionalFormatting sqref="L33">
    <cfRule type="expression" dxfId="1937" priority="1768">
      <formula>AND(L33="",M33&gt;0)</formula>
    </cfRule>
  </conditionalFormatting>
  <conditionalFormatting sqref="L33:M33">
    <cfRule type="cellIs" dxfId="1936" priority="1769" operator="equal">
      <formula>0</formula>
    </cfRule>
  </conditionalFormatting>
  <conditionalFormatting sqref="R33">
    <cfRule type="containsText" dxfId="1935" priority="1766" operator="containsText" text="Error">
      <formula>NOT(ISERROR(SEARCH("Error",R33)))</formula>
    </cfRule>
  </conditionalFormatting>
  <conditionalFormatting sqref="N33">
    <cfRule type="expression" dxfId="1934" priority="1765">
      <formula>ISNUMBER(N33)=FALSE</formula>
    </cfRule>
  </conditionalFormatting>
  <conditionalFormatting sqref="D34:E34">
    <cfRule type="containsBlanks" dxfId="1933" priority="1764">
      <formula>LEN(TRIM(D34))=0</formula>
    </cfRule>
  </conditionalFormatting>
  <conditionalFormatting sqref="H34 K34">
    <cfRule type="expression" dxfId="1932" priority="1762">
      <formula>ISNUMBER(H34)=FALSE</formula>
    </cfRule>
  </conditionalFormatting>
  <conditionalFormatting sqref="F34:K34">
    <cfRule type="containsBlanks" dxfId="1931" priority="1759">
      <formula>LEN(TRIM(F34))=0</formula>
    </cfRule>
  </conditionalFormatting>
  <conditionalFormatting sqref="B34:C34">
    <cfRule type="containsBlanks" dxfId="1930" priority="1760">
      <formula>LEN(TRIM(B34))=0</formula>
    </cfRule>
  </conditionalFormatting>
  <conditionalFormatting sqref="K34">
    <cfRule type="cellIs" dxfId="1929" priority="1758" operator="lessThan">
      <formula>0</formula>
    </cfRule>
    <cfRule type="cellIs" dxfId="1928" priority="1763" operator="equal">
      <formula>0</formula>
    </cfRule>
  </conditionalFormatting>
  <conditionalFormatting sqref="H34">
    <cfRule type="cellIs" dxfId="1927" priority="1761" operator="lessThanOrEqual">
      <formula>0</formula>
    </cfRule>
  </conditionalFormatting>
  <conditionalFormatting sqref="M34">
    <cfRule type="expression" dxfId="1926" priority="1755">
      <formula>AND(M34=0,L34&lt;&gt;"")</formula>
    </cfRule>
  </conditionalFormatting>
  <conditionalFormatting sqref="L34">
    <cfRule type="expression" dxfId="1925" priority="1756">
      <formula>AND(L34="",M34&gt;0)</formula>
    </cfRule>
  </conditionalFormatting>
  <conditionalFormatting sqref="L34:M34">
    <cfRule type="cellIs" dxfId="1924" priority="1757" operator="equal">
      <formula>0</formula>
    </cfRule>
  </conditionalFormatting>
  <conditionalFormatting sqref="R34">
    <cfRule type="containsText" dxfId="1923" priority="1754" operator="containsText" text="Error">
      <formula>NOT(ISERROR(SEARCH("Error",R34)))</formula>
    </cfRule>
  </conditionalFormatting>
  <conditionalFormatting sqref="N34">
    <cfRule type="expression" dxfId="1922" priority="1753">
      <formula>ISNUMBER(N34)=FALSE</formula>
    </cfRule>
  </conditionalFormatting>
  <conditionalFormatting sqref="D35:E35">
    <cfRule type="containsBlanks" dxfId="1921" priority="1752">
      <formula>LEN(TRIM(D35))=0</formula>
    </cfRule>
  </conditionalFormatting>
  <conditionalFormatting sqref="H35 K35">
    <cfRule type="expression" dxfId="1920" priority="1750">
      <formula>ISNUMBER(H35)=FALSE</formula>
    </cfRule>
  </conditionalFormatting>
  <conditionalFormatting sqref="F35:K35">
    <cfRule type="containsBlanks" dxfId="1919" priority="1747">
      <formula>LEN(TRIM(F35))=0</formula>
    </cfRule>
  </conditionalFormatting>
  <conditionalFormatting sqref="B35:C35">
    <cfRule type="containsBlanks" dxfId="1918" priority="1748">
      <formula>LEN(TRIM(B35))=0</formula>
    </cfRule>
  </conditionalFormatting>
  <conditionalFormatting sqref="K35">
    <cfRule type="cellIs" dxfId="1917" priority="1746" operator="lessThan">
      <formula>0</formula>
    </cfRule>
    <cfRule type="cellIs" dxfId="1916" priority="1751" operator="equal">
      <formula>0</formula>
    </cfRule>
  </conditionalFormatting>
  <conditionalFormatting sqref="H35">
    <cfRule type="cellIs" dxfId="1915" priority="1749" operator="lessThanOrEqual">
      <formula>0</formula>
    </cfRule>
  </conditionalFormatting>
  <conditionalFormatting sqref="M35">
    <cfRule type="expression" dxfId="1914" priority="1743">
      <formula>AND(M35=0,L35&lt;&gt;"")</formula>
    </cfRule>
  </conditionalFormatting>
  <conditionalFormatting sqref="L35">
    <cfRule type="expression" dxfId="1913" priority="1744">
      <formula>AND(L35="",M35&gt;0)</formula>
    </cfRule>
  </conditionalFormatting>
  <conditionalFormatting sqref="L35:M35">
    <cfRule type="cellIs" dxfId="1912" priority="1745" operator="equal">
      <formula>0</formula>
    </cfRule>
  </conditionalFormatting>
  <conditionalFormatting sqref="R35">
    <cfRule type="containsText" dxfId="1911" priority="1742" operator="containsText" text="Error">
      <formula>NOT(ISERROR(SEARCH("Error",R35)))</formula>
    </cfRule>
  </conditionalFormatting>
  <conditionalFormatting sqref="N35">
    <cfRule type="expression" dxfId="1910" priority="1741">
      <formula>ISNUMBER(N35)=FALSE</formula>
    </cfRule>
  </conditionalFormatting>
  <conditionalFormatting sqref="D36:E36">
    <cfRule type="containsBlanks" dxfId="1909" priority="1740">
      <formula>LEN(TRIM(D36))=0</formula>
    </cfRule>
  </conditionalFormatting>
  <conditionalFormatting sqref="H36 K36">
    <cfRule type="expression" dxfId="1908" priority="1738">
      <formula>ISNUMBER(H36)=FALSE</formula>
    </cfRule>
  </conditionalFormatting>
  <conditionalFormatting sqref="F36:K36">
    <cfRule type="containsBlanks" dxfId="1907" priority="1735">
      <formula>LEN(TRIM(F36))=0</formula>
    </cfRule>
  </conditionalFormatting>
  <conditionalFormatting sqref="B36:C36">
    <cfRule type="containsBlanks" dxfId="1906" priority="1736">
      <formula>LEN(TRIM(B36))=0</formula>
    </cfRule>
  </conditionalFormatting>
  <conditionalFormatting sqref="K36">
    <cfRule type="cellIs" dxfId="1905" priority="1734" operator="lessThan">
      <formula>0</formula>
    </cfRule>
    <cfRule type="cellIs" dxfId="1904" priority="1739" operator="equal">
      <formula>0</formula>
    </cfRule>
  </conditionalFormatting>
  <conditionalFormatting sqref="H36">
    <cfRule type="cellIs" dxfId="1903" priority="1737" operator="lessThanOrEqual">
      <formula>0</formula>
    </cfRule>
  </conditionalFormatting>
  <conditionalFormatting sqref="M36">
    <cfRule type="expression" dxfId="1902" priority="1731">
      <formula>AND(M36=0,L36&lt;&gt;"")</formula>
    </cfRule>
  </conditionalFormatting>
  <conditionalFormatting sqref="L36">
    <cfRule type="expression" dxfId="1901" priority="1732">
      <formula>AND(L36="",M36&gt;0)</formula>
    </cfRule>
  </conditionalFormatting>
  <conditionalFormatting sqref="L36:M36">
    <cfRule type="cellIs" dxfId="1900" priority="1733" operator="equal">
      <formula>0</formula>
    </cfRule>
  </conditionalFormatting>
  <conditionalFormatting sqref="R36">
    <cfRule type="containsText" dxfId="1899" priority="1730" operator="containsText" text="Error">
      <formula>NOT(ISERROR(SEARCH("Error",R36)))</formula>
    </cfRule>
  </conditionalFormatting>
  <conditionalFormatting sqref="N36">
    <cfRule type="expression" dxfId="1898" priority="1729">
      <formula>ISNUMBER(N36)=FALSE</formula>
    </cfRule>
  </conditionalFormatting>
  <conditionalFormatting sqref="D37:E37">
    <cfRule type="containsBlanks" dxfId="1897" priority="1728">
      <formula>LEN(TRIM(D37))=0</formula>
    </cfRule>
  </conditionalFormatting>
  <conditionalFormatting sqref="H37 K37">
    <cfRule type="expression" dxfId="1896" priority="1726">
      <formula>ISNUMBER(H37)=FALSE</formula>
    </cfRule>
  </conditionalFormatting>
  <conditionalFormatting sqref="F37:K37">
    <cfRule type="containsBlanks" dxfId="1895" priority="1723">
      <formula>LEN(TRIM(F37))=0</formula>
    </cfRule>
  </conditionalFormatting>
  <conditionalFormatting sqref="B37:C37">
    <cfRule type="containsBlanks" dxfId="1894" priority="1724">
      <formula>LEN(TRIM(B37))=0</formula>
    </cfRule>
  </conditionalFormatting>
  <conditionalFormatting sqref="K37">
    <cfRule type="cellIs" dxfId="1893" priority="1722" operator="lessThan">
      <formula>0</formula>
    </cfRule>
    <cfRule type="cellIs" dxfId="1892" priority="1727" operator="equal">
      <formula>0</formula>
    </cfRule>
  </conditionalFormatting>
  <conditionalFormatting sqref="H37">
    <cfRule type="cellIs" dxfId="1891" priority="1725" operator="lessThanOrEqual">
      <formula>0</formula>
    </cfRule>
  </conditionalFormatting>
  <conditionalFormatting sqref="M37">
    <cfRule type="expression" dxfId="1890" priority="1719">
      <formula>AND(M37=0,L37&lt;&gt;"")</formula>
    </cfRule>
  </conditionalFormatting>
  <conditionalFormatting sqref="L37">
    <cfRule type="expression" dxfId="1889" priority="1720">
      <formula>AND(L37="",M37&gt;0)</formula>
    </cfRule>
  </conditionalFormatting>
  <conditionalFormatting sqref="L37:M37">
    <cfRule type="cellIs" dxfId="1888" priority="1721" operator="equal">
      <formula>0</formula>
    </cfRule>
  </conditionalFormatting>
  <conditionalFormatting sqref="R37">
    <cfRule type="containsText" dxfId="1887" priority="1718" operator="containsText" text="Error">
      <formula>NOT(ISERROR(SEARCH("Error",R37)))</formula>
    </cfRule>
  </conditionalFormatting>
  <conditionalFormatting sqref="N37">
    <cfRule type="expression" dxfId="1886" priority="1717">
      <formula>ISNUMBER(N37)=FALSE</formula>
    </cfRule>
  </conditionalFormatting>
  <conditionalFormatting sqref="D38:E38">
    <cfRule type="containsBlanks" dxfId="1885" priority="1716">
      <formula>LEN(TRIM(D38))=0</formula>
    </cfRule>
  </conditionalFormatting>
  <conditionalFormatting sqref="H38 K38">
    <cfRule type="expression" dxfId="1884" priority="1714">
      <formula>ISNUMBER(H38)=FALSE</formula>
    </cfRule>
  </conditionalFormatting>
  <conditionalFormatting sqref="F38:K38">
    <cfRule type="containsBlanks" dxfId="1883" priority="1711">
      <formula>LEN(TRIM(F38))=0</formula>
    </cfRule>
  </conditionalFormatting>
  <conditionalFormatting sqref="B38:C38">
    <cfRule type="containsBlanks" dxfId="1882" priority="1712">
      <formula>LEN(TRIM(B38))=0</formula>
    </cfRule>
  </conditionalFormatting>
  <conditionalFormatting sqref="K38">
    <cfRule type="cellIs" dxfId="1881" priority="1710" operator="lessThan">
      <formula>0</formula>
    </cfRule>
    <cfRule type="cellIs" dxfId="1880" priority="1715" operator="equal">
      <formula>0</formula>
    </cfRule>
  </conditionalFormatting>
  <conditionalFormatting sqref="H38">
    <cfRule type="cellIs" dxfId="1879" priority="1713" operator="lessThanOrEqual">
      <formula>0</formula>
    </cfRule>
  </conditionalFormatting>
  <conditionalFormatting sqref="M38">
    <cfRule type="expression" dxfId="1878" priority="1707">
      <formula>AND(M38=0,L38&lt;&gt;"")</formula>
    </cfRule>
  </conditionalFormatting>
  <conditionalFormatting sqref="L38">
    <cfRule type="expression" dxfId="1877" priority="1708">
      <formula>AND(L38="",M38&gt;0)</formula>
    </cfRule>
  </conditionalFormatting>
  <conditionalFormatting sqref="L38:M38">
    <cfRule type="cellIs" dxfId="1876" priority="1709" operator="equal">
      <formula>0</formula>
    </cfRule>
  </conditionalFormatting>
  <conditionalFormatting sqref="R38">
    <cfRule type="containsText" dxfId="1875" priority="1706" operator="containsText" text="Error">
      <formula>NOT(ISERROR(SEARCH("Error",R38)))</formula>
    </cfRule>
  </conditionalFormatting>
  <conditionalFormatting sqref="N38">
    <cfRule type="expression" dxfId="1874" priority="1705">
      <formula>ISNUMBER(N38)=FALSE</formula>
    </cfRule>
  </conditionalFormatting>
  <conditionalFormatting sqref="D39:E39">
    <cfRule type="containsBlanks" dxfId="1873" priority="1704">
      <formula>LEN(TRIM(D39))=0</formula>
    </cfRule>
  </conditionalFormatting>
  <conditionalFormatting sqref="H39 K39">
    <cfRule type="expression" dxfId="1872" priority="1702">
      <formula>ISNUMBER(H39)=FALSE</formula>
    </cfRule>
  </conditionalFormatting>
  <conditionalFormatting sqref="F39:K39">
    <cfRule type="containsBlanks" dxfId="1871" priority="1699">
      <formula>LEN(TRIM(F39))=0</formula>
    </cfRule>
  </conditionalFormatting>
  <conditionalFormatting sqref="B39:C39">
    <cfRule type="containsBlanks" dxfId="1870" priority="1700">
      <formula>LEN(TRIM(B39))=0</formula>
    </cfRule>
  </conditionalFormatting>
  <conditionalFormatting sqref="K39">
    <cfRule type="cellIs" dxfId="1869" priority="1698" operator="lessThan">
      <formula>0</formula>
    </cfRule>
    <cfRule type="cellIs" dxfId="1868" priority="1703" operator="equal">
      <formula>0</formula>
    </cfRule>
  </conditionalFormatting>
  <conditionalFormatting sqref="H39">
    <cfRule type="cellIs" dxfId="1867" priority="1701" operator="lessThanOrEqual">
      <formula>0</formula>
    </cfRule>
  </conditionalFormatting>
  <conditionalFormatting sqref="M39">
    <cfRule type="expression" dxfId="1866" priority="1695">
      <formula>AND(M39=0,L39&lt;&gt;"")</formula>
    </cfRule>
  </conditionalFormatting>
  <conditionalFormatting sqref="L39">
    <cfRule type="expression" dxfId="1865" priority="1696">
      <formula>AND(L39="",M39&gt;0)</formula>
    </cfRule>
  </conditionalFormatting>
  <conditionalFormatting sqref="L39:M39">
    <cfRule type="cellIs" dxfId="1864" priority="1697" operator="equal">
      <formula>0</formula>
    </cfRule>
  </conditionalFormatting>
  <conditionalFormatting sqref="R39">
    <cfRule type="containsText" dxfId="1863" priority="1694" operator="containsText" text="Error">
      <formula>NOT(ISERROR(SEARCH("Error",R39)))</formula>
    </cfRule>
  </conditionalFormatting>
  <conditionalFormatting sqref="N39">
    <cfRule type="expression" dxfId="1862" priority="1693">
      <formula>ISNUMBER(N39)=FALSE</formula>
    </cfRule>
  </conditionalFormatting>
  <conditionalFormatting sqref="D40:E40">
    <cfRule type="containsBlanks" dxfId="1861" priority="1692">
      <formula>LEN(TRIM(D40))=0</formula>
    </cfRule>
  </conditionalFormatting>
  <conditionalFormatting sqref="H40 K40">
    <cfRule type="expression" dxfId="1860" priority="1690">
      <formula>ISNUMBER(H40)=FALSE</formula>
    </cfRule>
  </conditionalFormatting>
  <conditionalFormatting sqref="F40:K40">
    <cfRule type="containsBlanks" dxfId="1859" priority="1687">
      <formula>LEN(TRIM(F40))=0</formula>
    </cfRule>
  </conditionalFormatting>
  <conditionalFormatting sqref="B40:C40">
    <cfRule type="containsBlanks" dxfId="1858" priority="1688">
      <formula>LEN(TRIM(B40))=0</formula>
    </cfRule>
  </conditionalFormatting>
  <conditionalFormatting sqref="K40">
    <cfRule type="cellIs" dxfId="1857" priority="1686" operator="lessThan">
      <formula>0</formula>
    </cfRule>
    <cfRule type="cellIs" dxfId="1856" priority="1691" operator="equal">
      <formula>0</formula>
    </cfRule>
  </conditionalFormatting>
  <conditionalFormatting sqref="H40">
    <cfRule type="cellIs" dxfId="1855" priority="1689" operator="lessThanOrEqual">
      <formula>0</formula>
    </cfRule>
  </conditionalFormatting>
  <conditionalFormatting sqref="M40">
    <cfRule type="expression" dxfId="1854" priority="1683">
      <formula>AND(M40=0,L40&lt;&gt;"")</formula>
    </cfRule>
  </conditionalFormatting>
  <conditionalFormatting sqref="L40">
    <cfRule type="expression" dxfId="1853" priority="1684">
      <formula>AND(L40="",M40&gt;0)</formula>
    </cfRule>
  </conditionalFormatting>
  <conditionalFormatting sqref="L40:M40">
    <cfRule type="cellIs" dxfId="1852" priority="1685" operator="equal">
      <formula>0</formula>
    </cfRule>
  </conditionalFormatting>
  <conditionalFormatting sqref="R40">
    <cfRule type="containsText" dxfId="1851" priority="1682" operator="containsText" text="Error">
      <formula>NOT(ISERROR(SEARCH("Error",R40)))</formula>
    </cfRule>
  </conditionalFormatting>
  <conditionalFormatting sqref="N40">
    <cfRule type="expression" dxfId="1850" priority="1681">
      <formula>ISNUMBER(N40)=FALSE</formula>
    </cfRule>
  </conditionalFormatting>
  <conditionalFormatting sqref="D41:E41">
    <cfRule type="containsBlanks" dxfId="1849" priority="1668">
      <formula>LEN(TRIM(D41))=0</formula>
    </cfRule>
  </conditionalFormatting>
  <conditionalFormatting sqref="H41 K41">
    <cfRule type="expression" dxfId="1848" priority="1666">
      <formula>ISNUMBER(H41)=FALSE</formula>
    </cfRule>
  </conditionalFormatting>
  <conditionalFormatting sqref="F41:K41">
    <cfRule type="containsBlanks" dxfId="1847" priority="1663">
      <formula>LEN(TRIM(F41))=0</formula>
    </cfRule>
  </conditionalFormatting>
  <conditionalFormatting sqref="B41:C41">
    <cfRule type="containsBlanks" dxfId="1846" priority="1664">
      <formula>LEN(TRIM(B41))=0</formula>
    </cfRule>
  </conditionalFormatting>
  <conditionalFormatting sqref="K41">
    <cfRule type="cellIs" dxfId="1845" priority="1662" operator="lessThan">
      <formula>0</formula>
    </cfRule>
    <cfRule type="cellIs" dxfId="1844" priority="1667" operator="equal">
      <formula>0</formula>
    </cfRule>
  </conditionalFormatting>
  <conditionalFormatting sqref="H41">
    <cfRule type="cellIs" dxfId="1843" priority="1665" operator="lessThanOrEqual">
      <formula>0</formula>
    </cfRule>
  </conditionalFormatting>
  <conditionalFormatting sqref="M41">
    <cfRule type="expression" dxfId="1842" priority="1659">
      <formula>AND(M41=0,L41&lt;&gt;"")</formula>
    </cfRule>
  </conditionalFormatting>
  <conditionalFormatting sqref="L41">
    <cfRule type="expression" dxfId="1841" priority="1660">
      <formula>AND(L41="",M41&gt;0)</formula>
    </cfRule>
  </conditionalFormatting>
  <conditionalFormatting sqref="L41:M41">
    <cfRule type="cellIs" dxfId="1840" priority="1661" operator="equal">
      <formula>0</formula>
    </cfRule>
  </conditionalFormatting>
  <conditionalFormatting sqref="R41">
    <cfRule type="containsText" dxfId="1839" priority="1658" operator="containsText" text="Error">
      <formula>NOT(ISERROR(SEARCH("Error",R41)))</formula>
    </cfRule>
  </conditionalFormatting>
  <conditionalFormatting sqref="N41">
    <cfRule type="expression" dxfId="1838" priority="1657">
      <formula>ISNUMBER(N41)=FALSE</formula>
    </cfRule>
  </conditionalFormatting>
  <conditionalFormatting sqref="D42:E42">
    <cfRule type="containsBlanks" dxfId="1837" priority="1656">
      <formula>LEN(TRIM(D42))=0</formula>
    </cfRule>
  </conditionalFormatting>
  <conditionalFormatting sqref="H42 K42">
    <cfRule type="expression" dxfId="1836" priority="1654">
      <formula>ISNUMBER(H42)=FALSE</formula>
    </cfRule>
  </conditionalFormatting>
  <conditionalFormatting sqref="F42:K42">
    <cfRule type="containsBlanks" dxfId="1835" priority="1651">
      <formula>LEN(TRIM(F42))=0</formula>
    </cfRule>
  </conditionalFormatting>
  <conditionalFormatting sqref="B42:C42">
    <cfRule type="containsBlanks" dxfId="1834" priority="1652">
      <formula>LEN(TRIM(B42))=0</formula>
    </cfRule>
  </conditionalFormatting>
  <conditionalFormatting sqref="K42">
    <cfRule type="cellIs" dxfId="1833" priority="1650" operator="lessThan">
      <formula>0</formula>
    </cfRule>
    <cfRule type="cellIs" dxfId="1832" priority="1655" operator="equal">
      <formula>0</formula>
    </cfRule>
  </conditionalFormatting>
  <conditionalFormatting sqref="H42">
    <cfRule type="cellIs" dxfId="1831" priority="1653" operator="lessThanOrEqual">
      <formula>0</formula>
    </cfRule>
  </conditionalFormatting>
  <conditionalFormatting sqref="M42">
    <cfRule type="expression" dxfId="1830" priority="1647">
      <formula>AND(M42=0,L42&lt;&gt;"")</formula>
    </cfRule>
  </conditionalFormatting>
  <conditionalFormatting sqref="L42">
    <cfRule type="expression" dxfId="1829" priority="1648">
      <formula>AND(L42="",M42&gt;0)</formula>
    </cfRule>
  </conditionalFormatting>
  <conditionalFormatting sqref="L42:M42">
    <cfRule type="cellIs" dxfId="1828" priority="1649" operator="equal">
      <formula>0</formula>
    </cfRule>
  </conditionalFormatting>
  <conditionalFormatting sqref="R42">
    <cfRule type="containsText" dxfId="1827" priority="1646" operator="containsText" text="Error">
      <formula>NOT(ISERROR(SEARCH("Error",R42)))</formula>
    </cfRule>
  </conditionalFormatting>
  <conditionalFormatting sqref="N42">
    <cfRule type="expression" dxfId="1826" priority="1645">
      <formula>ISNUMBER(N42)=FALSE</formula>
    </cfRule>
  </conditionalFormatting>
  <conditionalFormatting sqref="D43:E43">
    <cfRule type="containsBlanks" dxfId="1825" priority="1644">
      <formula>LEN(TRIM(D43))=0</formula>
    </cfRule>
  </conditionalFormatting>
  <conditionalFormatting sqref="H43 K43">
    <cfRule type="expression" dxfId="1824" priority="1642">
      <formula>ISNUMBER(H43)=FALSE</formula>
    </cfRule>
  </conditionalFormatting>
  <conditionalFormatting sqref="F43:K43">
    <cfRule type="containsBlanks" dxfId="1823" priority="1639">
      <formula>LEN(TRIM(F43))=0</formula>
    </cfRule>
  </conditionalFormatting>
  <conditionalFormatting sqref="B43:C43">
    <cfRule type="containsBlanks" dxfId="1822" priority="1640">
      <formula>LEN(TRIM(B43))=0</formula>
    </cfRule>
  </conditionalFormatting>
  <conditionalFormatting sqref="K43">
    <cfRule type="cellIs" dxfId="1821" priority="1638" operator="lessThan">
      <formula>0</formula>
    </cfRule>
    <cfRule type="cellIs" dxfId="1820" priority="1643" operator="equal">
      <formula>0</formula>
    </cfRule>
  </conditionalFormatting>
  <conditionalFormatting sqref="H43">
    <cfRule type="cellIs" dxfId="1819" priority="1641" operator="lessThanOrEqual">
      <formula>0</formula>
    </cfRule>
  </conditionalFormatting>
  <conditionalFormatting sqref="M43">
    <cfRule type="expression" dxfId="1818" priority="1635">
      <formula>AND(M43=0,L43&lt;&gt;"")</formula>
    </cfRule>
  </conditionalFormatting>
  <conditionalFormatting sqref="L43">
    <cfRule type="expression" dxfId="1817" priority="1636">
      <formula>AND(L43="",M43&gt;0)</formula>
    </cfRule>
  </conditionalFormatting>
  <conditionalFormatting sqref="L43:M43">
    <cfRule type="cellIs" dxfId="1816" priority="1637" operator="equal">
      <formula>0</formula>
    </cfRule>
  </conditionalFormatting>
  <conditionalFormatting sqref="R43">
    <cfRule type="containsText" dxfId="1815" priority="1634" operator="containsText" text="Error">
      <formula>NOT(ISERROR(SEARCH("Error",R43)))</formula>
    </cfRule>
  </conditionalFormatting>
  <conditionalFormatting sqref="N43">
    <cfRule type="expression" dxfId="1814" priority="1633">
      <formula>ISNUMBER(N43)=FALSE</formula>
    </cfRule>
  </conditionalFormatting>
  <conditionalFormatting sqref="D44:E44">
    <cfRule type="containsBlanks" dxfId="1813" priority="1632">
      <formula>LEN(TRIM(D44))=0</formula>
    </cfRule>
  </conditionalFormatting>
  <conditionalFormatting sqref="H44 K44">
    <cfRule type="expression" dxfId="1812" priority="1630">
      <formula>ISNUMBER(H44)=FALSE</formula>
    </cfRule>
  </conditionalFormatting>
  <conditionalFormatting sqref="F44:K44">
    <cfRule type="containsBlanks" dxfId="1811" priority="1627">
      <formula>LEN(TRIM(F44))=0</formula>
    </cfRule>
  </conditionalFormatting>
  <conditionalFormatting sqref="B44:C44">
    <cfRule type="containsBlanks" dxfId="1810" priority="1628">
      <formula>LEN(TRIM(B44))=0</formula>
    </cfRule>
  </conditionalFormatting>
  <conditionalFormatting sqref="K44">
    <cfRule type="cellIs" dxfId="1809" priority="1626" operator="lessThan">
      <formula>0</formula>
    </cfRule>
    <cfRule type="cellIs" dxfId="1808" priority="1631" operator="equal">
      <formula>0</formula>
    </cfRule>
  </conditionalFormatting>
  <conditionalFormatting sqref="H44">
    <cfRule type="cellIs" dxfId="1807" priority="1629" operator="lessThanOrEqual">
      <formula>0</formula>
    </cfRule>
  </conditionalFormatting>
  <conditionalFormatting sqref="M44">
    <cfRule type="expression" dxfId="1806" priority="1623">
      <formula>AND(M44=0,L44&lt;&gt;"")</formula>
    </cfRule>
  </conditionalFormatting>
  <conditionalFormatting sqref="L44">
    <cfRule type="expression" dxfId="1805" priority="1624">
      <formula>AND(L44="",M44&gt;0)</formula>
    </cfRule>
  </conditionalFormatting>
  <conditionalFormatting sqref="L44:M44">
    <cfRule type="cellIs" dxfId="1804" priority="1625" operator="equal">
      <formula>0</formula>
    </cfRule>
  </conditionalFormatting>
  <conditionalFormatting sqref="R44">
    <cfRule type="containsText" dxfId="1803" priority="1622" operator="containsText" text="Error">
      <formula>NOT(ISERROR(SEARCH("Error",R44)))</formula>
    </cfRule>
  </conditionalFormatting>
  <conditionalFormatting sqref="N44">
    <cfRule type="expression" dxfId="1802" priority="1621">
      <formula>ISNUMBER(N44)=FALSE</formula>
    </cfRule>
  </conditionalFormatting>
  <conditionalFormatting sqref="D45:E45">
    <cfRule type="containsBlanks" dxfId="1801" priority="1620">
      <formula>LEN(TRIM(D45))=0</formula>
    </cfRule>
  </conditionalFormatting>
  <conditionalFormatting sqref="H45 K45">
    <cfRule type="expression" dxfId="1800" priority="1618">
      <formula>ISNUMBER(H45)=FALSE</formula>
    </cfRule>
  </conditionalFormatting>
  <conditionalFormatting sqref="F45:K45">
    <cfRule type="containsBlanks" dxfId="1799" priority="1615">
      <formula>LEN(TRIM(F45))=0</formula>
    </cfRule>
  </conditionalFormatting>
  <conditionalFormatting sqref="B45:C45">
    <cfRule type="containsBlanks" dxfId="1798" priority="1616">
      <formula>LEN(TRIM(B45))=0</formula>
    </cfRule>
  </conditionalFormatting>
  <conditionalFormatting sqref="K45">
    <cfRule type="cellIs" dxfId="1797" priority="1614" operator="lessThan">
      <formula>0</formula>
    </cfRule>
    <cfRule type="cellIs" dxfId="1796" priority="1619" operator="equal">
      <formula>0</formula>
    </cfRule>
  </conditionalFormatting>
  <conditionalFormatting sqref="H45">
    <cfRule type="cellIs" dxfId="1795" priority="1617" operator="lessThanOrEqual">
      <formula>0</formula>
    </cfRule>
  </conditionalFormatting>
  <conditionalFormatting sqref="M45">
    <cfRule type="expression" dxfId="1794" priority="1611">
      <formula>AND(M45=0,L45&lt;&gt;"")</formula>
    </cfRule>
  </conditionalFormatting>
  <conditionalFormatting sqref="L45">
    <cfRule type="expression" dxfId="1793" priority="1612">
      <formula>AND(L45="",M45&gt;0)</formula>
    </cfRule>
  </conditionalFormatting>
  <conditionalFormatting sqref="L45:M45">
    <cfRule type="cellIs" dxfId="1792" priority="1613" operator="equal">
      <formula>0</formula>
    </cfRule>
  </conditionalFormatting>
  <conditionalFormatting sqref="R45">
    <cfRule type="containsText" dxfId="1791" priority="1610" operator="containsText" text="Error">
      <formula>NOT(ISERROR(SEARCH("Error",R45)))</formula>
    </cfRule>
  </conditionalFormatting>
  <conditionalFormatting sqref="N45">
    <cfRule type="expression" dxfId="1790" priority="1609">
      <formula>ISNUMBER(N45)=FALSE</formula>
    </cfRule>
  </conditionalFormatting>
  <conditionalFormatting sqref="D46:E46">
    <cfRule type="containsBlanks" dxfId="1789" priority="1608">
      <formula>LEN(TRIM(D46))=0</formula>
    </cfRule>
  </conditionalFormatting>
  <conditionalFormatting sqref="H46 K46">
    <cfRule type="expression" dxfId="1788" priority="1606">
      <formula>ISNUMBER(H46)=FALSE</formula>
    </cfRule>
  </conditionalFormatting>
  <conditionalFormatting sqref="F46:K46">
    <cfRule type="containsBlanks" dxfId="1787" priority="1603">
      <formula>LEN(TRIM(F46))=0</formula>
    </cfRule>
  </conditionalFormatting>
  <conditionalFormatting sqref="B46:C46">
    <cfRule type="containsBlanks" dxfId="1786" priority="1604">
      <formula>LEN(TRIM(B46))=0</formula>
    </cfRule>
  </conditionalFormatting>
  <conditionalFormatting sqref="K46">
    <cfRule type="cellIs" dxfId="1785" priority="1602" operator="lessThan">
      <formula>0</formula>
    </cfRule>
    <cfRule type="cellIs" dxfId="1784" priority="1607" operator="equal">
      <formula>0</formula>
    </cfRule>
  </conditionalFormatting>
  <conditionalFormatting sqref="H46">
    <cfRule type="cellIs" dxfId="1783" priority="1605" operator="lessThanOrEqual">
      <formula>0</formula>
    </cfRule>
  </conditionalFormatting>
  <conditionalFormatting sqref="M46">
    <cfRule type="expression" dxfId="1782" priority="1599">
      <formula>AND(M46=0,L46&lt;&gt;"")</formula>
    </cfRule>
  </conditionalFormatting>
  <conditionalFormatting sqref="L46">
    <cfRule type="expression" dxfId="1781" priority="1600">
      <formula>AND(L46="",M46&gt;0)</formula>
    </cfRule>
  </conditionalFormatting>
  <conditionalFormatting sqref="L46:M46">
    <cfRule type="cellIs" dxfId="1780" priority="1601" operator="equal">
      <formula>0</formula>
    </cfRule>
  </conditionalFormatting>
  <conditionalFormatting sqref="R46">
    <cfRule type="containsText" dxfId="1779" priority="1598" operator="containsText" text="Error">
      <formula>NOT(ISERROR(SEARCH("Error",R46)))</formula>
    </cfRule>
  </conditionalFormatting>
  <conditionalFormatting sqref="N46">
    <cfRule type="expression" dxfId="1778" priority="1597">
      <formula>ISNUMBER(N46)=FALSE</formula>
    </cfRule>
  </conditionalFormatting>
  <conditionalFormatting sqref="D47:E47">
    <cfRule type="containsBlanks" dxfId="1777" priority="1596">
      <formula>LEN(TRIM(D47))=0</formula>
    </cfRule>
  </conditionalFormatting>
  <conditionalFormatting sqref="H47 K47">
    <cfRule type="expression" dxfId="1776" priority="1594">
      <formula>ISNUMBER(H47)=FALSE</formula>
    </cfRule>
  </conditionalFormatting>
  <conditionalFormatting sqref="F47:K47">
    <cfRule type="containsBlanks" dxfId="1775" priority="1591">
      <formula>LEN(TRIM(F47))=0</formula>
    </cfRule>
  </conditionalFormatting>
  <conditionalFormatting sqref="B47:C47">
    <cfRule type="containsBlanks" dxfId="1774" priority="1592">
      <formula>LEN(TRIM(B47))=0</formula>
    </cfRule>
  </conditionalFormatting>
  <conditionalFormatting sqref="K47">
    <cfRule type="cellIs" dxfId="1773" priority="1590" operator="lessThan">
      <formula>0</formula>
    </cfRule>
    <cfRule type="cellIs" dxfId="1772" priority="1595" operator="equal">
      <formula>0</formula>
    </cfRule>
  </conditionalFormatting>
  <conditionalFormatting sqref="H47">
    <cfRule type="cellIs" dxfId="1771" priority="1593" operator="lessThanOrEqual">
      <formula>0</formula>
    </cfRule>
  </conditionalFormatting>
  <conditionalFormatting sqref="M47">
    <cfRule type="expression" dxfId="1770" priority="1587">
      <formula>AND(M47=0,L47&lt;&gt;"")</formula>
    </cfRule>
  </conditionalFormatting>
  <conditionalFormatting sqref="L47">
    <cfRule type="expression" dxfId="1769" priority="1588">
      <formula>AND(L47="",M47&gt;0)</formula>
    </cfRule>
  </conditionalFormatting>
  <conditionalFormatting sqref="L47:M47">
    <cfRule type="cellIs" dxfId="1768" priority="1589" operator="equal">
      <formula>0</formula>
    </cfRule>
  </conditionalFormatting>
  <conditionalFormatting sqref="R47">
    <cfRule type="containsText" dxfId="1767" priority="1586" operator="containsText" text="Error">
      <formula>NOT(ISERROR(SEARCH("Error",R47)))</formula>
    </cfRule>
  </conditionalFormatting>
  <conditionalFormatting sqref="N47">
    <cfRule type="expression" dxfId="1766" priority="1585">
      <formula>ISNUMBER(N47)=FALSE</formula>
    </cfRule>
  </conditionalFormatting>
  <conditionalFormatting sqref="D48:E48">
    <cfRule type="containsBlanks" dxfId="1765" priority="1584">
      <formula>LEN(TRIM(D48))=0</formula>
    </cfRule>
  </conditionalFormatting>
  <conditionalFormatting sqref="H48 K48">
    <cfRule type="expression" dxfId="1764" priority="1582">
      <formula>ISNUMBER(H48)=FALSE</formula>
    </cfRule>
  </conditionalFormatting>
  <conditionalFormatting sqref="F48:K48">
    <cfRule type="containsBlanks" dxfId="1763" priority="1579">
      <formula>LEN(TRIM(F48))=0</formula>
    </cfRule>
  </conditionalFormatting>
  <conditionalFormatting sqref="B48:C48">
    <cfRule type="containsBlanks" dxfId="1762" priority="1580">
      <formula>LEN(TRIM(B48))=0</formula>
    </cfRule>
  </conditionalFormatting>
  <conditionalFormatting sqref="K48">
    <cfRule type="cellIs" dxfId="1761" priority="1578" operator="lessThan">
      <formula>0</formula>
    </cfRule>
    <cfRule type="cellIs" dxfId="1760" priority="1583" operator="equal">
      <formula>0</formula>
    </cfRule>
  </conditionalFormatting>
  <conditionalFormatting sqref="H48">
    <cfRule type="cellIs" dxfId="1759" priority="1581" operator="lessThanOrEqual">
      <formula>0</formula>
    </cfRule>
  </conditionalFormatting>
  <conditionalFormatting sqref="M48">
    <cfRule type="expression" dxfId="1758" priority="1575">
      <formula>AND(M48=0,L48&lt;&gt;"")</formula>
    </cfRule>
  </conditionalFormatting>
  <conditionalFormatting sqref="L48">
    <cfRule type="expression" dxfId="1757" priority="1576">
      <formula>AND(L48="",M48&gt;0)</formula>
    </cfRule>
  </conditionalFormatting>
  <conditionalFormatting sqref="L48:M48">
    <cfRule type="cellIs" dxfId="1756" priority="1577" operator="equal">
      <formula>0</formula>
    </cfRule>
  </conditionalFormatting>
  <conditionalFormatting sqref="R48">
    <cfRule type="containsText" dxfId="1755" priority="1574" operator="containsText" text="Error">
      <formula>NOT(ISERROR(SEARCH("Error",R48)))</formula>
    </cfRule>
  </conditionalFormatting>
  <conditionalFormatting sqref="N48">
    <cfRule type="expression" dxfId="1754" priority="1573">
      <formula>ISNUMBER(N48)=FALSE</formula>
    </cfRule>
  </conditionalFormatting>
  <conditionalFormatting sqref="D49:E49">
    <cfRule type="containsBlanks" dxfId="1753" priority="1572">
      <formula>LEN(TRIM(D49))=0</formula>
    </cfRule>
  </conditionalFormatting>
  <conditionalFormatting sqref="H49 K49">
    <cfRule type="expression" dxfId="1752" priority="1570">
      <formula>ISNUMBER(H49)=FALSE</formula>
    </cfRule>
  </conditionalFormatting>
  <conditionalFormatting sqref="F49:K49">
    <cfRule type="containsBlanks" dxfId="1751" priority="1567">
      <formula>LEN(TRIM(F49))=0</formula>
    </cfRule>
  </conditionalFormatting>
  <conditionalFormatting sqref="B49:C49">
    <cfRule type="containsBlanks" dxfId="1750" priority="1568">
      <formula>LEN(TRIM(B49))=0</formula>
    </cfRule>
  </conditionalFormatting>
  <conditionalFormatting sqref="K49">
    <cfRule type="cellIs" dxfId="1749" priority="1566" operator="lessThan">
      <formula>0</formula>
    </cfRule>
    <cfRule type="cellIs" dxfId="1748" priority="1571" operator="equal">
      <formula>0</formula>
    </cfRule>
  </conditionalFormatting>
  <conditionalFormatting sqref="H49">
    <cfRule type="cellIs" dxfId="1747" priority="1569" operator="lessThanOrEqual">
      <formula>0</formula>
    </cfRule>
  </conditionalFormatting>
  <conditionalFormatting sqref="M49">
    <cfRule type="expression" dxfId="1746" priority="1563">
      <formula>AND(M49=0,L49&lt;&gt;"")</formula>
    </cfRule>
  </conditionalFormatting>
  <conditionalFormatting sqref="L49">
    <cfRule type="expression" dxfId="1745" priority="1564">
      <formula>AND(L49="",M49&gt;0)</formula>
    </cfRule>
  </conditionalFormatting>
  <conditionalFormatting sqref="L49:M49">
    <cfRule type="cellIs" dxfId="1744" priority="1565" operator="equal">
      <formula>0</formula>
    </cfRule>
  </conditionalFormatting>
  <conditionalFormatting sqref="R49">
    <cfRule type="containsText" dxfId="1743" priority="1562" operator="containsText" text="Error">
      <formula>NOT(ISERROR(SEARCH("Error",R49)))</formula>
    </cfRule>
  </conditionalFormatting>
  <conditionalFormatting sqref="N49">
    <cfRule type="expression" dxfId="1742" priority="1561">
      <formula>ISNUMBER(N49)=FALSE</formula>
    </cfRule>
  </conditionalFormatting>
  <conditionalFormatting sqref="D50:E50">
    <cfRule type="containsBlanks" dxfId="1741" priority="1548">
      <formula>LEN(TRIM(D50))=0</formula>
    </cfRule>
  </conditionalFormatting>
  <conditionalFormatting sqref="H50 K50">
    <cfRule type="expression" dxfId="1740" priority="1546">
      <formula>ISNUMBER(H50)=FALSE</formula>
    </cfRule>
  </conditionalFormatting>
  <conditionalFormatting sqref="F50:K50">
    <cfRule type="containsBlanks" dxfId="1739" priority="1543">
      <formula>LEN(TRIM(F50))=0</formula>
    </cfRule>
  </conditionalFormatting>
  <conditionalFormatting sqref="B50:C50">
    <cfRule type="containsBlanks" dxfId="1738" priority="1544">
      <formula>LEN(TRIM(B50))=0</formula>
    </cfRule>
  </conditionalFormatting>
  <conditionalFormatting sqref="K50">
    <cfRule type="cellIs" dxfId="1737" priority="1542" operator="lessThan">
      <formula>0</formula>
    </cfRule>
    <cfRule type="cellIs" dxfId="1736" priority="1547" operator="equal">
      <formula>0</formula>
    </cfRule>
  </conditionalFormatting>
  <conditionalFormatting sqref="H50">
    <cfRule type="cellIs" dxfId="1735" priority="1545" operator="lessThanOrEqual">
      <formula>0</formula>
    </cfRule>
  </conditionalFormatting>
  <conditionalFormatting sqref="M50">
    <cfRule type="expression" dxfId="1734" priority="1539">
      <formula>AND(M50=0,L50&lt;&gt;"")</formula>
    </cfRule>
  </conditionalFormatting>
  <conditionalFormatting sqref="L50">
    <cfRule type="expression" dxfId="1733" priority="1540">
      <formula>AND(L50="",M50&gt;0)</formula>
    </cfRule>
  </conditionalFormatting>
  <conditionalFormatting sqref="L50:M50">
    <cfRule type="cellIs" dxfId="1732" priority="1541" operator="equal">
      <formula>0</formula>
    </cfRule>
  </conditionalFormatting>
  <conditionalFormatting sqref="R50">
    <cfRule type="containsText" dxfId="1731" priority="1538" operator="containsText" text="Error">
      <formula>NOT(ISERROR(SEARCH("Error",R50)))</formula>
    </cfRule>
  </conditionalFormatting>
  <conditionalFormatting sqref="N50">
    <cfRule type="expression" dxfId="1730" priority="1537">
      <formula>ISNUMBER(N50)=FALSE</formula>
    </cfRule>
  </conditionalFormatting>
  <conditionalFormatting sqref="D51:E51">
    <cfRule type="containsBlanks" dxfId="1729" priority="1536">
      <formula>LEN(TRIM(D51))=0</formula>
    </cfRule>
  </conditionalFormatting>
  <conditionalFormatting sqref="H51 K51">
    <cfRule type="expression" dxfId="1728" priority="1534">
      <formula>ISNUMBER(H51)=FALSE</formula>
    </cfRule>
  </conditionalFormatting>
  <conditionalFormatting sqref="F51:K51">
    <cfRule type="containsBlanks" dxfId="1727" priority="1531">
      <formula>LEN(TRIM(F51))=0</formula>
    </cfRule>
  </conditionalFormatting>
  <conditionalFormatting sqref="B51:C51">
    <cfRule type="containsBlanks" dxfId="1726" priority="1532">
      <formula>LEN(TRIM(B51))=0</formula>
    </cfRule>
  </conditionalFormatting>
  <conditionalFormatting sqref="K51">
    <cfRule type="cellIs" dxfId="1725" priority="1530" operator="lessThan">
      <formula>0</formula>
    </cfRule>
    <cfRule type="cellIs" dxfId="1724" priority="1535" operator="equal">
      <formula>0</formula>
    </cfRule>
  </conditionalFormatting>
  <conditionalFormatting sqref="H51">
    <cfRule type="cellIs" dxfId="1723" priority="1533" operator="lessThanOrEqual">
      <formula>0</formula>
    </cfRule>
  </conditionalFormatting>
  <conditionalFormatting sqref="M51">
    <cfRule type="expression" dxfId="1722" priority="1527">
      <formula>AND(M51=0,L51&lt;&gt;"")</formula>
    </cfRule>
  </conditionalFormatting>
  <conditionalFormatting sqref="L51">
    <cfRule type="expression" dxfId="1721" priority="1528">
      <formula>AND(L51="",M51&gt;0)</formula>
    </cfRule>
  </conditionalFormatting>
  <conditionalFormatting sqref="L51:M51">
    <cfRule type="cellIs" dxfId="1720" priority="1529" operator="equal">
      <formula>0</formula>
    </cfRule>
  </conditionalFormatting>
  <conditionalFormatting sqref="R51">
    <cfRule type="containsText" dxfId="1719" priority="1526" operator="containsText" text="Error">
      <formula>NOT(ISERROR(SEARCH("Error",R51)))</formula>
    </cfRule>
  </conditionalFormatting>
  <conditionalFormatting sqref="N51">
    <cfRule type="expression" dxfId="1718" priority="1525">
      <formula>ISNUMBER(N51)=FALSE</formula>
    </cfRule>
  </conditionalFormatting>
  <conditionalFormatting sqref="D52:E52">
    <cfRule type="containsBlanks" dxfId="1717" priority="1524">
      <formula>LEN(TRIM(D52))=0</formula>
    </cfRule>
  </conditionalFormatting>
  <conditionalFormatting sqref="H52 K52">
    <cfRule type="expression" dxfId="1716" priority="1522">
      <formula>ISNUMBER(H52)=FALSE</formula>
    </cfRule>
  </conditionalFormatting>
  <conditionalFormatting sqref="F52:K52">
    <cfRule type="containsBlanks" dxfId="1715" priority="1519">
      <formula>LEN(TRIM(F52))=0</formula>
    </cfRule>
  </conditionalFormatting>
  <conditionalFormatting sqref="B52:C52">
    <cfRule type="containsBlanks" dxfId="1714" priority="1520">
      <formula>LEN(TRIM(B52))=0</formula>
    </cfRule>
  </conditionalFormatting>
  <conditionalFormatting sqref="K52">
    <cfRule type="cellIs" dxfId="1713" priority="1518" operator="lessThan">
      <formula>0</formula>
    </cfRule>
    <cfRule type="cellIs" dxfId="1712" priority="1523" operator="equal">
      <formula>0</formula>
    </cfRule>
  </conditionalFormatting>
  <conditionalFormatting sqref="H52">
    <cfRule type="cellIs" dxfId="1711" priority="1521" operator="lessThanOrEqual">
      <formula>0</formula>
    </cfRule>
  </conditionalFormatting>
  <conditionalFormatting sqref="M52">
    <cfRule type="expression" dxfId="1710" priority="1515">
      <formula>AND(M52=0,L52&lt;&gt;"")</formula>
    </cfRule>
  </conditionalFormatting>
  <conditionalFormatting sqref="L52">
    <cfRule type="expression" dxfId="1709" priority="1516">
      <formula>AND(L52="",M52&gt;0)</formula>
    </cfRule>
  </conditionalFormatting>
  <conditionalFormatting sqref="L52:M52">
    <cfRule type="cellIs" dxfId="1708" priority="1517" operator="equal">
      <formula>0</formula>
    </cfRule>
  </conditionalFormatting>
  <conditionalFormatting sqref="R52">
    <cfRule type="containsText" dxfId="1707" priority="1514" operator="containsText" text="Error">
      <formula>NOT(ISERROR(SEARCH("Error",R52)))</formula>
    </cfRule>
  </conditionalFormatting>
  <conditionalFormatting sqref="N52">
    <cfRule type="expression" dxfId="1706" priority="1513">
      <formula>ISNUMBER(N52)=FALSE</formula>
    </cfRule>
  </conditionalFormatting>
  <conditionalFormatting sqref="D53:E53">
    <cfRule type="containsBlanks" dxfId="1705" priority="1512">
      <formula>LEN(TRIM(D53))=0</formula>
    </cfRule>
  </conditionalFormatting>
  <conditionalFormatting sqref="H53 K53">
    <cfRule type="expression" dxfId="1704" priority="1510">
      <formula>ISNUMBER(H53)=FALSE</formula>
    </cfRule>
  </conditionalFormatting>
  <conditionalFormatting sqref="F53:K53">
    <cfRule type="containsBlanks" dxfId="1703" priority="1507">
      <formula>LEN(TRIM(F53))=0</formula>
    </cfRule>
  </conditionalFormatting>
  <conditionalFormatting sqref="B53:C53">
    <cfRule type="containsBlanks" dxfId="1702" priority="1508">
      <formula>LEN(TRIM(B53))=0</formula>
    </cfRule>
  </conditionalFormatting>
  <conditionalFormatting sqref="K53">
    <cfRule type="cellIs" dxfId="1701" priority="1506" operator="lessThan">
      <formula>0</formula>
    </cfRule>
    <cfRule type="cellIs" dxfId="1700" priority="1511" operator="equal">
      <formula>0</formula>
    </cfRule>
  </conditionalFormatting>
  <conditionalFormatting sqref="H53">
    <cfRule type="cellIs" dxfId="1699" priority="1509" operator="lessThanOrEqual">
      <formula>0</formula>
    </cfRule>
  </conditionalFormatting>
  <conditionalFormatting sqref="M53">
    <cfRule type="expression" dxfId="1698" priority="1503">
      <formula>AND(M53=0,L53&lt;&gt;"")</formula>
    </cfRule>
  </conditionalFormatting>
  <conditionalFormatting sqref="L53">
    <cfRule type="expression" dxfId="1697" priority="1504">
      <formula>AND(L53="",M53&gt;0)</formula>
    </cfRule>
  </conditionalFormatting>
  <conditionalFormatting sqref="L53:M53">
    <cfRule type="cellIs" dxfId="1696" priority="1505" operator="equal">
      <formula>0</formula>
    </cfRule>
  </conditionalFormatting>
  <conditionalFormatting sqref="R53">
    <cfRule type="containsText" dxfId="1695" priority="1502" operator="containsText" text="Error">
      <formula>NOT(ISERROR(SEARCH("Error",R53)))</formula>
    </cfRule>
  </conditionalFormatting>
  <conditionalFormatting sqref="N53">
    <cfRule type="expression" dxfId="1694" priority="1501">
      <formula>ISNUMBER(N53)=FALSE</formula>
    </cfRule>
  </conditionalFormatting>
  <conditionalFormatting sqref="D54:E54">
    <cfRule type="containsBlanks" dxfId="1693" priority="1500">
      <formula>LEN(TRIM(D54))=0</formula>
    </cfRule>
  </conditionalFormatting>
  <conditionalFormatting sqref="H54 K54">
    <cfRule type="expression" dxfId="1692" priority="1498">
      <formula>ISNUMBER(H54)=FALSE</formula>
    </cfRule>
  </conditionalFormatting>
  <conditionalFormatting sqref="F54:K54">
    <cfRule type="containsBlanks" dxfId="1691" priority="1495">
      <formula>LEN(TRIM(F54))=0</formula>
    </cfRule>
  </conditionalFormatting>
  <conditionalFormatting sqref="B54:C54">
    <cfRule type="containsBlanks" dxfId="1690" priority="1496">
      <formula>LEN(TRIM(B54))=0</formula>
    </cfRule>
  </conditionalFormatting>
  <conditionalFormatting sqref="K54">
    <cfRule type="cellIs" dxfId="1689" priority="1494" operator="lessThan">
      <formula>0</formula>
    </cfRule>
    <cfRule type="cellIs" dxfId="1688" priority="1499" operator="equal">
      <formula>0</formula>
    </cfRule>
  </conditionalFormatting>
  <conditionalFormatting sqref="H54">
    <cfRule type="cellIs" dxfId="1687" priority="1497" operator="lessThanOrEqual">
      <formula>0</formula>
    </cfRule>
  </conditionalFormatting>
  <conditionalFormatting sqref="M54">
    <cfRule type="expression" dxfId="1686" priority="1491">
      <formula>AND(M54=0,L54&lt;&gt;"")</formula>
    </cfRule>
  </conditionalFormatting>
  <conditionalFormatting sqref="L54">
    <cfRule type="expression" dxfId="1685" priority="1492">
      <formula>AND(L54="",M54&gt;0)</formula>
    </cfRule>
  </conditionalFormatting>
  <conditionalFormatting sqref="L54:M54">
    <cfRule type="cellIs" dxfId="1684" priority="1493" operator="equal">
      <formula>0</formula>
    </cfRule>
  </conditionalFormatting>
  <conditionalFormatting sqref="R54">
    <cfRule type="containsText" dxfId="1683" priority="1490" operator="containsText" text="Error">
      <formula>NOT(ISERROR(SEARCH("Error",R54)))</formula>
    </cfRule>
  </conditionalFormatting>
  <conditionalFormatting sqref="N54">
    <cfRule type="expression" dxfId="1682" priority="1489">
      <formula>ISNUMBER(N54)=FALSE</formula>
    </cfRule>
  </conditionalFormatting>
  <conditionalFormatting sqref="D55:E55">
    <cfRule type="containsBlanks" dxfId="1681" priority="1488">
      <formula>LEN(TRIM(D55))=0</formula>
    </cfRule>
  </conditionalFormatting>
  <conditionalFormatting sqref="H55 K55">
    <cfRule type="expression" dxfId="1680" priority="1486">
      <formula>ISNUMBER(H55)=FALSE</formula>
    </cfRule>
  </conditionalFormatting>
  <conditionalFormatting sqref="F55:K55">
    <cfRule type="containsBlanks" dxfId="1679" priority="1483">
      <formula>LEN(TRIM(F55))=0</formula>
    </cfRule>
  </conditionalFormatting>
  <conditionalFormatting sqref="B55:C55">
    <cfRule type="containsBlanks" dxfId="1678" priority="1484">
      <formula>LEN(TRIM(B55))=0</formula>
    </cfRule>
  </conditionalFormatting>
  <conditionalFormatting sqref="K55">
    <cfRule type="cellIs" dxfId="1677" priority="1482" operator="lessThan">
      <formula>0</formula>
    </cfRule>
    <cfRule type="cellIs" dxfId="1676" priority="1487" operator="equal">
      <formula>0</formula>
    </cfRule>
  </conditionalFormatting>
  <conditionalFormatting sqref="H55">
    <cfRule type="cellIs" dxfId="1675" priority="1485" operator="lessThanOrEqual">
      <formula>0</formula>
    </cfRule>
  </conditionalFormatting>
  <conditionalFormatting sqref="M55">
    <cfRule type="expression" dxfId="1674" priority="1479">
      <formula>AND(M55=0,L55&lt;&gt;"")</formula>
    </cfRule>
  </conditionalFormatting>
  <conditionalFormatting sqref="L55">
    <cfRule type="expression" dxfId="1673" priority="1480">
      <formula>AND(L55="",M55&gt;0)</formula>
    </cfRule>
  </conditionalFormatting>
  <conditionalFormatting sqref="L55:M55">
    <cfRule type="cellIs" dxfId="1672" priority="1481" operator="equal">
      <formula>0</formula>
    </cfRule>
  </conditionalFormatting>
  <conditionalFormatting sqref="R55">
    <cfRule type="containsText" dxfId="1671" priority="1478" operator="containsText" text="Error">
      <formula>NOT(ISERROR(SEARCH("Error",R55)))</formula>
    </cfRule>
  </conditionalFormatting>
  <conditionalFormatting sqref="N55">
    <cfRule type="expression" dxfId="1670" priority="1477">
      <formula>ISNUMBER(N55)=FALSE</formula>
    </cfRule>
  </conditionalFormatting>
  <conditionalFormatting sqref="D56:E56">
    <cfRule type="containsBlanks" dxfId="1669" priority="1476">
      <formula>LEN(TRIM(D56))=0</formula>
    </cfRule>
  </conditionalFormatting>
  <conditionalFormatting sqref="H56 K56">
    <cfRule type="expression" dxfId="1668" priority="1474">
      <formula>ISNUMBER(H56)=FALSE</formula>
    </cfRule>
  </conditionalFormatting>
  <conditionalFormatting sqref="F56:K56">
    <cfRule type="containsBlanks" dxfId="1667" priority="1471">
      <formula>LEN(TRIM(F56))=0</formula>
    </cfRule>
  </conditionalFormatting>
  <conditionalFormatting sqref="B56:C56">
    <cfRule type="containsBlanks" dxfId="1666" priority="1472">
      <formula>LEN(TRIM(B56))=0</formula>
    </cfRule>
  </conditionalFormatting>
  <conditionalFormatting sqref="K56">
    <cfRule type="cellIs" dxfId="1665" priority="1470" operator="lessThan">
      <formula>0</formula>
    </cfRule>
    <cfRule type="cellIs" dxfId="1664" priority="1475" operator="equal">
      <formula>0</formula>
    </cfRule>
  </conditionalFormatting>
  <conditionalFormatting sqref="H56">
    <cfRule type="cellIs" dxfId="1663" priority="1473" operator="lessThanOrEqual">
      <formula>0</formula>
    </cfRule>
  </conditionalFormatting>
  <conditionalFormatting sqref="M56">
    <cfRule type="expression" dxfId="1662" priority="1467">
      <formula>AND(M56=0,L56&lt;&gt;"")</formula>
    </cfRule>
  </conditionalFormatting>
  <conditionalFormatting sqref="L56">
    <cfRule type="expression" dxfId="1661" priority="1468">
      <formula>AND(L56="",M56&gt;0)</formula>
    </cfRule>
  </conditionalFormatting>
  <conditionalFormatting sqref="L56:M56">
    <cfRule type="cellIs" dxfId="1660" priority="1469" operator="equal">
      <formula>0</formula>
    </cfRule>
  </conditionalFormatting>
  <conditionalFormatting sqref="R56">
    <cfRule type="containsText" dxfId="1659" priority="1466" operator="containsText" text="Error">
      <formula>NOT(ISERROR(SEARCH("Error",R56)))</formula>
    </cfRule>
  </conditionalFormatting>
  <conditionalFormatting sqref="N56">
    <cfRule type="expression" dxfId="1658" priority="1465">
      <formula>ISNUMBER(N56)=FALSE</formula>
    </cfRule>
  </conditionalFormatting>
  <conditionalFormatting sqref="D57:E57">
    <cfRule type="containsBlanks" dxfId="1657" priority="1464">
      <formula>LEN(TRIM(D57))=0</formula>
    </cfRule>
  </conditionalFormatting>
  <conditionalFormatting sqref="H57 K57">
    <cfRule type="expression" dxfId="1656" priority="1462">
      <formula>ISNUMBER(H57)=FALSE</formula>
    </cfRule>
  </conditionalFormatting>
  <conditionalFormatting sqref="F57:K57">
    <cfRule type="containsBlanks" dxfId="1655" priority="1459">
      <formula>LEN(TRIM(F57))=0</formula>
    </cfRule>
  </conditionalFormatting>
  <conditionalFormatting sqref="B57:C57">
    <cfRule type="containsBlanks" dxfId="1654" priority="1460">
      <formula>LEN(TRIM(B57))=0</formula>
    </cfRule>
  </conditionalFormatting>
  <conditionalFormatting sqref="K57">
    <cfRule type="cellIs" dxfId="1653" priority="1458" operator="lessThan">
      <formula>0</formula>
    </cfRule>
    <cfRule type="cellIs" dxfId="1652" priority="1463" operator="equal">
      <formula>0</formula>
    </cfRule>
  </conditionalFormatting>
  <conditionalFormatting sqref="H57">
    <cfRule type="cellIs" dxfId="1651" priority="1461" operator="lessThanOrEqual">
      <formula>0</formula>
    </cfRule>
  </conditionalFormatting>
  <conditionalFormatting sqref="M57">
    <cfRule type="expression" dxfId="1650" priority="1455">
      <formula>AND(M57=0,L57&lt;&gt;"")</formula>
    </cfRule>
  </conditionalFormatting>
  <conditionalFormatting sqref="L57">
    <cfRule type="expression" dxfId="1649" priority="1456">
      <formula>AND(L57="",M57&gt;0)</formula>
    </cfRule>
  </conditionalFormatting>
  <conditionalFormatting sqref="L57:M57">
    <cfRule type="cellIs" dxfId="1648" priority="1457" operator="equal">
      <formula>0</formula>
    </cfRule>
  </conditionalFormatting>
  <conditionalFormatting sqref="R57">
    <cfRule type="containsText" dxfId="1647" priority="1454" operator="containsText" text="Error">
      <formula>NOT(ISERROR(SEARCH("Error",R57)))</formula>
    </cfRule>
  </conditionalFormatting>
  <conditionalFormatting sqref="N57">
    <cfRule type="expression" dxfId="1646" priority="1453">
      <formula>ISNUMBER(N57)=FALSE</formula>
    </cfRule>
  </conditionalFormatting>
  <conditionalFormatting sqref="D58:E58">
    <cfRule type="containsBlanks" dxfId="1645" priority="1452">
      <formula>LEN(TRIM(D58))=0</formula>
    </cfRule>
  </conditionalFormatting>
  <conditionalFormatting sqref="H58 K58">
    <cfRule type="expression" dxfId="1644" priority="1450">
      <formula>ISNUMBER(H58)=FALSE</formula>
    </cfRule>
  </conditionalFormatting>
  <conditionalFormatting sqref="F58:K58">
    <cfRule type="containsBlanks" dxfId="1643" priority="1447">
      <formula>LEN(TRIM(F58))=0</formula>
    </cfRule>
  </conditionalFormatting>
  <conditionalFormatting sqref="B58:C58">
    <cfRule type="containsBlanks" dxfId="1642" priority="1448">
      <formula>LEN(TRIM(B58))=0</formula>
    </cfRule>
  </conditionalFormatting>
  <conditionalFormatting sqref="K58">
    <cfRule type="cellIs" dxfId="1641" priority="1446" operator="lessThan">
      <formula>0</formula>
    </cfRule>
    <cfRule type="cellIs" dxfId="1640" priority="1451" operator="equal">
      <formula>0</formula>
    </cfRule>
  </conditionalFormatting>
  <conditionalFormatting sqref="H58">
    <cfRule type="cellIs" dxfId="1639" priority="1449" operator="lessThanOrEqual">
      <formula>0</formula>
    </cfRule>
  </conditionalFormatting>
  <conditionalFormatting sqref="M58">
    <cfRule type="expression" dxfId="1638" priority="1443">
      <formula>AND(M58=0,L58&lt;&gt;"")</formula>
    </cfRule>
  </conditionalFormatting>
  <conditionalFormatting sqref="L58">
    <cfRule type="expression" dxfId="1637" priority="1444">
      <formula>AND(L58="",M58&gt;0)</formula>
    </cfRule>
  </conditionalFormatting>
  <conditionalFormatting sqref="L58:M58">
    <cfRule type="cellIs" dxfId="1636" priority="1445" operator="equal">
      <formula>0</formula>
    </cfRule>
  </conditionalFormatting>
  <conditionalFormatting sqref="R58">
    <cfRule type="containsText" dxfId="1635" priority="1442" operator="containsText" text="Error">
      <formula>NOT(ISERROR(SEARCH("Error",R58)))</formula>
    </cfRule>
  </conditionalFormatting>
  <conditionalFormatting sqref="N58">
    <cfRule type="expression" dxfId="1634" priority="1441">
      <formula>ISNUMBER(N58)=FALSE</formula>
    </cfRule>
  </conditionalFormatting>
  <conditionalFormatting sqref="D59:E59">
    <cfRule type="containsBlanks" dxfId="1633" priority="1440">
      <formula>LEN(TRIM(D59))=0</formula>
    </cfRule>
  </conditionalFormatting>
  <conditionalFormatting sqref="H59 K59">
    <cfRule type="expression" dxfId="1632" priority="1438">
      <formula>ISNUMBER(H59)=FALSE</formula>
    </cfRule>
  </conditionalFormatting>
  <conditionalFormatting sqref="F59:K59">
    <cfRule type="containsBlanks" dxfId="1631" priority="1435">
      <formula>LEN(TRIM(F59))=0</formula>
    </cfRule>
  </conditionalFormatting>
  <conditionalFormatting sqref="B59:C59">
    <cfRule type="containsBlanks" dxfId="1630" priority="1436">
      <formula>LEN(TRIM(B59))=0</formula>
    </cfRule>
  </conditionalFormatting>
  <conditionalFormatting sqref="K59">
    <cfRule type="cellIs" dxfId="1629" priority="1434" operator="lessThan">
      <formula>0</formula>
    </cfRule>
    <cfRule type="cellIs" dxfId="1628" priority="1439" operator="equal">
      <formula>0</formula>
    </cfRule>
  </conditionalFormatting>
  <conditionalFormatting sqref="H59">
    <cfRule type="cellIs" dxfId="1627" priority="1437" operator="lessThanOrEqual">
      <formula>0</formula>
    </cfRule>
  </conditionalFormatting>
  <conditionalFormatting sqref="M59">
    <cfRule type="expression" dxfId="1626" priority="1431">
      <formula>AND(M59=0,L59&lt;&gt;"")</formula>
    </cfRule>
  </conditionalFormatting>
  <conditionalFormatting sqref="L59">
    <cfRule type="expression" dxfId="1625" priority="1432">
      <formula>AND(L59="",M59&gt;0)</formula>
    </cfRule>
  </conditionalFormatting>
  <conditionalFormatting sqref="L59:M59">
    <cfRule type="cellIs" dxfId="1624" priority="1433" operator="equal">
      <formula>0</formula>
    </cfRule>
  </conditionalFormatting>
  <conditionalFormatting sqref="R59">
    <cfRule type="containsText" dxfId="1623" priority="1430" operator="containsText" text="Error">
      <formula>NOT(ISERROR(SEARCH("Error",R59)))</formula>
    </cfRule>
  </conditionalFormatting>
  <conditionalFormatting sqref="N59">
    <cfRule type="expression" dxfId="1622" priority="1429">
      <formula>ISNUMBER(N59)=FALSE</formula>
    </cfRule>
  </conditionalFormatting>
  <conditionalFormatting sqref="D60:E60">
    <cfRule type="containsBlanks" dxfId="1621" priority="1428">
      <formula>LEN(TRIM(D60))=0</formula>
    </cfRule>
  </conditionalFormatting>
  <conditionalFormatting sqref="H60 K60">
    <cfRule type="expression" dxfId="1620" priority="1426">
      <formula>ISNUMBER(H60)=FALSE</formula>
    </cfRule>
  </conditionalFormatting>
  <conditionalFormatting sqref="F60:K60">
    <cfRule type="containsBlanks" dxfId="1619" priority="1423">
      <formula>LEN(TRIM(F60))=0</formula>
    </cfRule>
  </conditionalFormatting>
  <conditionalFormatting sqref="B60:C60">
    <cfRule type="containsBlanks" dxfId="1618" priority="1424">
      <formula>LEN(TRIM(B60))=0</formula>
    </cfRule>
  </conditionalFormatting>
  <conditionalFormatting sqref="K60">
    <cfRule type="cellIs" dxfId="1617" priority="1422" operator="lessThan">
      <formula>0</formula>
    </cfRule>
    <cfRule type="cellIs" dxfId="1616" priority="1427" operator="equal">
      <formula>0</formula>
    </cfRule>
  </conditionalFormatting>
  <conditionalFormatting sqref="H60">
    <cfRule type="cellIs" dxfId="1615" priority="1425" operator="lessThanOrEqual">
      <formula>0</formula>
    </cfRule>
  </conditionalFormatting>
  <conditionalFormatting sqref="M60">
    <cfRule type="expression" dxfId="1614" priority="1419">
      <formula>AND(M60=0,L60&lt;&gt;"")</formula>
    </cfRule>
  </conditionalFormatting>
  <conditionalFormatting sqref="L60">
    <cfRule type="expression" dxfId="1613" priority="1420">
      <formula>AND(L60="",M60&gt;0)</formula>
    </cfRule>
  </conditionalFormatting>
  <conditionalFormatting sqref="L60:M60">
    <cfRule type="cellIs" dxfId="1612" priority="1421" operator="equal">
      <formula>0</formula>
    </cfRule>
  </conditionalFormatting>
  <conditionalFormatting sqref="R60">
    <cfRule type="containsText" dxfId="1611" priority="1418" operator="containsText" text="Error">
      <formula>NOT(ISERROR(SEARCH("Error",R60)))</formula>
    </cfRule>
  </conditionalFormatting>
  <conditionalFormatting sqref="N60">
    <cfRule type="expression" dxfId="1610" priority="1417">
      <formula>ISNUMBER(N60)=FALSE</formula>
    </cfRule>
  </conditionalFormatting>
  <conditionalFormatting sqref="D61:E61">
    <cfRule type="containsBlanks" dxfId="1609" priority="1416">
      <formula>LEN(TRIM(D61))=0</formula>
    </cfRule>
  </conditionalFormatting>
  <conditionalFormatting sqref="H61 K61">
    <cfRule type="expression" dxfId="1608" priority="1414">
      <formula>ISNUMBER(H61)=FALSE</formula>
    </cfRule>
  </conditionalFormatting>
  <conditionalFormatting sqref="F61:K61">
    <cfRule type="containsBlanks" dxfId="1607" priority="1411">
      <formula>LEN(TRIM(F61))=0</formula>
    </cfRule>
  </conditionalFormatting>
  <conditionalFormatting sqref="B61:C61">
    <cfRule type="containsBlanks" dxfId="1606" priority="1412">
      <formula>LEN(TRIM(B61))=0</formula>
    </cfRule>
  </conditionalFormatting>
  <conditionalFormatting sqref="K61">
    <cfRule type="cellIs" dxfId="1605" priority="1410" operator="lessThan">
      <formula>0</formula>
    </cfRule>
    <cfRule type="cellIs" dxfId="1604" priority="1415" operator="equal">
      <formula>0</formula>
    </cfRule>
  </conditionalFormatting>
  <conditionalFormatting sqref="H61">
    <cfRule type="cellIs" dxfId="1603" priority="1413" operator="lessThanOrEqual">
      <formula>0</formula>
    </cfRule>
  </conditionalFormatting>
  <conditionalFormatting sqref="M61">
    <cfRule type="expression" dxfId="1602" priority="1407">
      <formula>AND(M61=0,L61&lt;&gt;"")</formula>
    </cfRule>
  </conditionalFormatting>
  <conditionalFormatting sqref="L61">
    <cfRule type="expression" dxfId="1601" priority="1408">
      <formula>AND(L61="",M61&gt;0)</formula>
    </cfRule>
  </conditionalFormatting>
  <conditionalFormatting sqref="L61:M61">
    <cfRule type="cellIs" dxfId="1600" priority="1409" operator="equal">
      <formula>0</formula>
    </cfRule>
  </conditionalFormatting>
  <conditionalFormatting sqref="R61">
    <cfRule type="containsText" dxfId="1599" priority="1406" operator="containsText" text="Error">
      <formula>NOT(ISERROR(SEARCH("Error",R61)))</formula>
    </cfRule>
  </conditionalFormatting>
  <conditionalFormatting sqref="N61">
    <cfRule type="expression" dxfId="1598" priority="1405">
      <formula>ISNUMBER(N61)=FALSE</formula>
    </cfRule>
  </conditionalFormatting>
  <conditionalFormatting sqref="D62:E62">
    <cfRule type="containsBlanks" dxfId="1597" priority="1404">
      <formula>LEN(TRIM(D62))=0</formula>
    </cfRule>
  </conditionalFormatting>
  <conditionalFormatting sqref="H62 K62">
    <cfRule type="expression" dxfId="1596" priority="1402">
      <formula>ISNUMBER(H62)=FALSE</formula>
    </cfRule>
  </conditionalFormatting>
  <conditionalFormatting sqref="F62:K62">
    <cfRule type="containsBlanks" dxfId="1595" priority="1399">
      <formula>LEN(TRIM(F62))=0</formula>
    </cfRule>
  </conditionalFormatting>
  <conditionalFormatting sqref="B62:C62">
    <cfRule type="containsBlanks" dxfId="1594" priority="1400">
      <formula>LEN(TRIM(B62))=0</formula>
    </cfRule>
  </conditionalFormatting>
  <conditionalFormatting sqref="K62">
    <cfRule type="cellIs" dxfId="1593" priority="1398" operator="lessThan">
      <formula>0</formula>
    </cfRule>
    <cfRule type="cellIs" dxfId="1592" priority="1403" operator="equal">
      <formula>0</formula>
    </cfRule>
  </conditionalFormatting>
  <conditionalFormatting sqref="H62">
    <cfRule type="cellIs" dxfId="1591" priority="1401" operator="lessThanOrEqual">
      <formula>0</formula>
    </cfRule>
  </conditionalFormatting>
  <conditionalFormatting sqref="M62">
    <cfRule type="expression" dxfId="1590" priority="1395">
      <formula>AND(M62=0,L62&lt;&gt;"")</formula>
    </cfRule>
  </conditionalFormatting>
  <conditionalFormatting sqref="L62">
    <cfRule type="expression" dxfId="1589" priority="1396">
      <formula>AND(L62="",M62&gt;0)</formula>
    </cfRule>
  </conditionalFormatting>
  <conditionalFormatting sqref="L62:M62">
    <cfRule type="cellIs" dxfId="1588" priority="1397" operator="equal">
      <formula>0</formula>
    </cfRule>
  </conditionalFormatting>
  <conditionalFormatting sqref="R62">
    <cfRule type="containsText" dxfId="1587" priority="1394" operator="containsText" text="Error">
      <formula>NOT(ISERROR(SEARCH("Error",R62)))</formula>
    </cfRule>
  </conditionalFormatting>
  <conditionalFormatting sqref="N62">
    <cfRule type="expression" dxfId="1586" priority="1393">
      <formula>ISNUMBER(N62)=FALSE</formula>
    </cfRule>
  </conditionalFormatting>
  <conditionalFormatting sqref="D63:E63">
    <cfRule type="containsBlanks" dxfId="1585" priority="1392">
      <formula>LEN(TRIM(D63))=0</formula>
    </cfRule>
  </conditionalFormatting>
  <conditionalFormatting sqref="H63 K63">
    <cfRule type="expression" dxfId="1584" priority="1390">
      <formula>ISNUMBER(H63)=FALSE</formula>
    </cfRule>
  </conditionalFormatting>
  <conditionalFormatting sqref="F63:K63">
    <cfRule type="containsBlanks" dxfId="1583" priority="1387">
      <formula>LEN(TRIM(F63))=0</formula>
    </cfRule>
  </conditionalFormatting>
  <conditionalFormatting sqref="B63:C63">
    <cfRule type="containsBlanks" dxfId="1582" priority="1388">
      <formula>LEN(TRIM(B63))=0</formula>
    </cfRule>
  </conditionalFormatting>
  <conditionalFormatting sqref="K63">
    <cfRule type="cellIs" dxfId="1581" priority="1386" operator="lessThan">
      <formula>0</formula>
    </cfRule>
    <cfRule type="cellIs" dxfId="1580" priority="1391" operator="equal">
      <formula>0</formula>
    </cfRule>
  </conditionalFormatting>
  <conditionalFormatting sqref="H63">
    <cfRule type="cellIs" dxfId="1579" priority="1389" operator="lessThanOrEqual">
      <formula>0</formula>
    </cfRule>
  </conditionalFormatting>
  <conditionalFormatting sqref="M63">
    <cfRule type="expression" dxfId="1578" priority="1383">
      <formula>AND(M63=0,L63&lt;&gt;"")</formula>
    </cfRule>
  </conditionalFormatting>
  <conditionalFormatting sqref="L63">
    <cfRule type="expression" dxfId="1577" priority="1384">
      <formula>AND(L63="",M63&gt;0)</formula>
    </cfRule>
  </conditionalFormatting>
  <conditionalFormatting sqref="L63:M63">
    <cfRule type="cellIs" dxfId="1576" priority="1385" operator="equal">
      <formula>0</formula>
    </cfRule>
  </conditionalFormatting>
  <conditionalFormatting sqref="R63">
    <cfRule type="containsText" dxfId="1575" priority="1382" operator="containsText" text="Error">
      <formula>NOT(ISERROR(SEARCH("Error",R63)))</formula>
    </cfRule>
  </conditionalFormatting>
  <conditionalFormatting sqref="N63">
    <cfRule type="expression" dxfId="1574" priority="1381">
      <formula>ISNUMBER(N63)=FALSE</formula>
    </cfRule>
  </conditionalFormatting>
  <conditionalFormatting sqref="D64:E64">
    <cfRule type="containsBlanks" dxfId="1573" priority="1380">
      <formula>LEN(TRIM(D64))=0</formula>
    </cfRule>
  </conditionalFormatting>
  <conditionalFormatting sqref="H64 K64">
    <cfRule type="expression" dxfId="1572" priority="1378">
      <formula>ISNUMBER(H64)=FALSE</formula>
    </cfRule>
  </conditionalFormatting>
  <conditionalFormatting sqref="F64:K64">
    <cfRule type="containsBlanks" dxfId="1571" priority="1375">
      <formula>LEN(TRIM(F64))=0</formula>
    </cfRule>
  </conditionalFormatting>
  <conditionalFormatting sqref="B64:C64">
    <cfRule type="containsBlanks" dxfId="1570" priority="1376">
      <formula>LEN(TRIM(B64))=0</formula>
    </cfRule>
  </conditionalFormatting>
  <conditionalFormatting sqref="K64">
    <cfRule type="cellIs" dxfId="1569" priority="1374" operator="lessThan">
      <formula>0</formula>
    </cfRule>
    <cfRule type="cellIs" dxfId="1568" priority="1379" operator="equal">
      <formula>0</formula>
    </cfRule>
  </conditionalFormatting>
  <conditionalFormatting sqref="H64">
    <cfRule type="cellIs" dxfId="1567" priority="1377" operator="lessThanOrEqual">
      <formula>0</formula>
    </cfRule>
  </conditionalFormatting>
  <conditionalFormatting sqref="M64">
    <cfRule type="expression" dxfId="1566" priority="1371">
      <formula>AND(M64=0,L64&lt;&gt;"")</formula>
    </cfRule>
  </conditionalFormatting>
  <conditionalFormatting sqref="L64">
    <cfRule type="expression" dxfId="1565" priority="1372">
      <formula>AND(L64="",M64&gt;0)</formula>
    </cfRule>
  </conditionalFormatting>
  <conditionalFormatting sqref="L64:M64">
    <cfRule type="cellIs" dxfId="1564" priority="1373" operator="equal">
      <formula>0</formula>
    </cfRule>
  </conditionalFormatting>
  <conditionalFormatting sqref="R64">
    <cfRule type="containsText" dxfId="1563" priority="1370" operator="containsText" text="Error">
      <formula>NOT(ISERROR(SEARCH("Error",R64)))</formula>
    </cfRule>
  </conditionalFormatting>
  <conditionalFormatting sqref="N64">
    <cfRule type="expression" dxfId="1562" priority="1369">
      <formula>ISNUMBER(N64)=FALSE</formula>
    </cfRule>
  </conditionalFormatting>
  <conditionalFormatting sqref="D65:E65">
    <cfRule type="containsBlanks" dxfId="1561" priority="1368">
      <formula>LEN(TRIM(D65))=0</formula>
    </cfRule>
  </conditionalFormatting>
  <conditionalFormatting sqref="H65 K65">
    <cfRule type="expression" dxfId="1560" priority="1366">
      <formula>ISNUMBER(H65)=FALSE</formula>
    </cfRule>
  </conditionalFormatting>
  <conditionalFormatting sqref="F65:K65">
    <cfRule type="containsBlanks" dxfId="1559" priority="1363">
      <formula>LEN(TRIM(F65))=0</formula>
    </cfRule>
  </conditionalFormatting>
  <conditionalFormatting sqref="B65:C65">
    <cfRule type="containsBlanks" dxfId="1558" priority="1364">
      <formula>LEN(TRIM(B65))=0</formula>
    </cfRule>
  </conditionalFormatting>
  <conditionalFormatting sqref="K65">
    <cfRule type="cellIs" dxfId="1557" priority="1362" operator="lessThan">
      <formula>0</formula>
    </cfRule>
    <cfRule type="cellIs" dxfId="1556" priority="1367" operator="equal">
      <formula>0</formula>
    </cfRule>
  </conditionalFormatting>
  <conditionalFormatting sqref="H65">
    <cfRule type="cellIs" dxfId="1555" priority="1365" operator="lessThanOrEqual">
      <formula>0</formula>
    </cfRule>
  </conditionalFormatting>
  <conditionalFormatting sqref="M65">
    <cfRule type="expression" dxfId="1554" priority="1359">
      <formula>AND(M65=0,L65&lt;&gt;"")</formula>
    </cfRule>
  </conditionalFormatting>
  <conditionalFormatting sqref="L65">
    <cfRule type="expression" dxfId="1553" priority="1360">
      <formula>AND(L65="",M65&gt;0)</formula>
    </cfRule>
  </conditionalFormatting>
  <conditionalFormatting sqref="L65:M65">
    <cfRule type="cellIs" dxfId="1552" priority="1361" operator="equal">
      <formula>0</formula>
    </cfRule>
  </conditionalFormatting>
  <conditionalFormatting sqref="R65">
    <cfRule type="containsText" dxfId="1551" priority="1358" operator="containsText" text="Error">
      <formula>NOT(ISERROR(SEARCH("Error",R65)))</formula>
    </cfRule>
  </conditionalFormatting>
  <conditionalFormatting sqref="N65">
    <cfRule type="expression" dxfId="1550" priority="1357">
      <formula>ISNUMBER(N65)=FALSE</formula>
    </cfRule>
  </conditionalFormatting>
  <conditionalFormatting sqref="D66:E66">
    <cfRule type="containsBlanks" dxfId="1549" priority="1356">
      <formula>LEN(TRIM(D66))=0</formula>
    </cfRule>
  </conditionalFormatting>
  <conditionalFormatting sqref="H66 K66">
    <cfRule type="expression" dxfId="1548" priority="1354">
      <formula>ISNUMBER(H66)=FALSE</formula>
    </cfRule>
  </conditionalFormatting>
  <conditionalFormatting sqref="F66:K66">
    <cfRule type="containsBlanks" dxfId="1547" priority="1351">
      <formula>LEN(TRIM(F66))=0</formula>
    </cfRule>
  </conditionalFormatting>
  <conditionalFormatting sqref="B66:C66">
    <cfRule type="containsBlanks" dxfId="1546" priority="1352">
      <formula>LEN(TRIM(B66))=0</formula>
    </cfRule>
  </conditionalFormatting>
  <conditionalFormatting sqref="K66">
    <cfRule type="cellIs" dxfId="1545" priority="1350" operator="lessThan">
      <formula>0</formula>
    </cfRule>
    <cfRule type="cellIs" dxfId="1544" priority="1355" operator="equal">
      <formula>0</formula>
    </cfRule>
  </conditionalFormatting>
  <conditionalFormatting sqref="H66">
    <cfRule type="cellIs" dxfId="1543" priority="1353" operator="lessThanOrEqual">
      <formula>0</formula>
    </cfRule>
  </conditionalFormatting>
  <conditionalFormatting sqref="M66">
    <cfRule type="expression" dxfId="1542" priority="1347">
      <formula>AND(M66=0,L66&lt;&gt;"")</formula>
    </cfRule>
  </conditionalFormatting>
  <conditionalFormatting sqref="L66">
    <cfRule type="expression" dxfId="1541" priority="1348">
      <formula>AND(L66="",M66&gt;0)</formula>
    </cfRule>
  </conditionalFormatting>
  <conditionalFormatting sqref="L66:M66">
    <cfRule type="cellIs" dxfId="1540" priority="1349" operator="equal">
      <formula>0</formula>
    </cfRule>
  </conditionalFormatting>
  <conditionalFormatting sqref="R66">
    <cfRule type="containsText" dxfId="1539" priority="1346" operator="containsText" text="Error">
      <formula>NOT(ISERROR(SEARCH("Error",R66)))</formula>
    </cfRule>
  </conditionalFormatting>
  <conditionalFormatting sqref="N66">
    <cfRule type="expression" dxfId="1538" priority="1345">
      <formula>ISNUMBER(N66)=FALSE</formula>
    </cfRule>
  </conditionalFormatting>
  <conditionalFormatting sqref="D67:E67">
    <cfRule type="containsBlanks" dxfId="1537" priority="1344">
      <formula>LEN(TRIM(D67))=0</formula>
    </cfRule>
  </conditionalFormatting>
  <conditionalFormatting sqref="H67 K67">
    <cfRule type="expression" dxfId="1536" priority="1342">
      <formula>ISNUMBER(H67)=FALSE</formula>
    </cfRule>
  </conditionalFormatting>
  <conditionalFormatting sqref="F67:K67">
    <cfRule type="containsBlanks" dxfId="1535" priority="1339">
      <formula>LEN(TRIM(F67))=0</formula>
    </cfRule>
  </conditionalFormatting>
  <conditionalFormatting sqref="B67:C67">
    <cfRule type="containsBlanks" dxfId="1534" priority="1340">
      <formula>LEN(TRIM(B67))=0</formula>
    </cfRule>
  </conditionalFormatting>
  <conditionalFormatting sqref="K67">
    <cfRule type="cellIs" dxfId="1533" priority="1338" operator="lessThan">
      <formula>0</formula>
    </cfRule>
    <cfRule type="cellIs" dxfId="1532" priority="1343" operator="equal">
      <formula>0</formula>
    </cfRule>
  </conditionalFormatting>
  <conditionalFormatting sqref="H67">
    <cfRule type="cellIs" dxfId="1531" priority="1341" operator="lessThanOrEqual">
      <formula>0</formula>
    </cfRule>
  </conditionalFormatting>
  <conditionalFormatting sqref="M67">
    <cfRule type="expression" dxfId="1530" priority="1335">
      <formula>AND(M67=0,L67&lt;&gt;"")</formula>
    </cfRule>
  </conditionalFormatting>
  <conditionalFormatting sqref="L67">
    <cfRule type="expression" dxfId="1529" priority="1336">
      <formula>AND(L67="",M67&gt;0)</formula>
    </cfRule>
  </conditionalFormatting>
  <conditionalFormatting sqref="L67:M67">
    <cfRule type="cellIs" dxfId="1528" priority="1337" operator="equal">
      <formula>0</formula>
    </cfRule>
  </conditionalFormatting>
  <conditionalFormatting sqref="R67">
    <cfRule type="containsText" dxfId="1527" priority="1334" operator="containsText" text="Error">
      <formula>NOT(ISERROR(SEARCH("Error",R67)))</formula>
    </cfRule>
  </conditionalFormatting>
  <conditionalFormatting sqref="N67">
    <cfRule type="expression" dxfId="1526" priority="1333">
      <formula>ISNUMBER(N67)=FALSE</formula>
    </cfRule>
  </conditionalFormatting>
  <conditionalFormatting sqref="D68:E68">
    <cfRule type="containsBlanks" dxfId="1525" priority="1332">
      <formula>LEN(TRIM(D68))=0</formula>
    </cfRule>
  </conditionalFormatting>
  <conditionalFormatting sqref="H68 K68">
    <cfRule type="expression" dxfId="1524" priority="1330">
      <formula>ISNUMBER(H68)=FALSE</formula>
    </cfRule>
  </conditionalFormatting>
  <conditionalFormatting sqref="F68:K68">
    <cfRule type="containsBlanks" dxfId="1523" priority="1327">
      <formula>LEN(TRIM(F68))=0</formula>
    </cfRule>
  </conditionalFormatting>
  <conditionalFormatting sqref="B68:C68">
    <cfRule type="containsBlanks" dxfId="1522" priority="1328">
      <formula>LEN(TRIM(B68))=0</formula>
    </cfRule>
  </conditionalFormatting>
  <conditionalFormatting sqref="K68">
    <cfRule type="cellIs" dxfId="1521" priority="1326" operator="lessThan">
      <formula>0</formula>
    </cfRule>
    <cfRule type="cellIs" dxfId="1520" priority="1331" operator="equal">
      <formula>0</formula>
    </cfRule>
  </conditionalFormatting>
  <conditionalFormatting sqref="H68">
    <cfRule type="cellIs" dxfId="1519" priority="1329" operator="lessThanOrEqual">
      <formula>0</formula>
    </cfRule>
  </conditionalFormatting>
  <conditionalFormatting sqref="M68">
    <cfRule type="expression" dxfId="1518" priority="1323">
      <formula>AND(M68=0,L68&lt;&gt;"")</formula>
    </cfRule>
  </conditionalFormatting>
  <conditionalFormatting sqref="L68">
    <cfRule type="expression" dxfId="1517" priority="1324">
      <formula>AND(L68="",M68&gt;0)</formula>
    </cfRule>
  </conditionalFormatting>
  <conditionalFormatting sqref="L68:M68">
    <cfRule type="cellIs" dxfId="1516" priority="1325" operator="equal">
      <formula>0</formula>
    </cfRule>
  </conditionalFormatting>
  <conditionalFormatting sqref="R68">
    <cfRule type="containsText" dxfId="1515" priority="1322" operator="containsText" text="Error">
      <formula>NOT(ISERROR(SEARCH("Error",R68)))</formula>
    </cfRule>
  </conditionalFormatting>
  <conditionalFormatting sqref="N68">
    <cfRule type="expression" dxfId="1514" priority="1321">
      <formula>ISNUMBER(N68)=FALSE</formula>
    </cfRule>
  </conditionalFormatting>
  <conditionalFormatting sqref="D69:E69">
    <cfRule type="containsBlanks" dxfId="1513" priority="1320">
      <formula>LEN(TRIM(D69))=0</formula>
    </cfRule>
  </conditionalFormatting>
  <conditionalFormatting sqref="H69 K69">
    <cfRule type="expression" dxfId="1512" priority="1318">
      <formula>ISNUMBER(H69)=FALSE</formula>
    </cfRule>
  </conditionalFormatting>
  <conditionalFormatting sqref="F69:K69">
    <cfRule type="containsBlanks" dxfId="1511" priority="1315">
      <formula>LEN(TRIM(F69))=0</formula>
    </cfRule>
  </conditionalFormatting>
  <conditionalFormatting sqref="B69:C69">
    <cfRule type="containsBlanks" dxfId="1510" priority="1316">
      <formula>LEN(TRIM(B69))=0</formula>
    </cfRule>
  </conditionalFormatting>
  <conditionalFormatting sqref="K69">
    <cfRule type="cellIs" dxfId="1509" priority="1314" operator="lessThan">
      <formula>0</formula>
    </cfRule>
    <cfRule type="cellIs" dxfId="1508" priority="1319" operator="equal">
      <formula>0</formula>
    </cfRule>
  </conditionalFormatting>
  <conditionalFormatting sqref="H69">
    <cfRule type="cellIs" dxfId="1507" priority="1317" operator="lessThanOrEqual">
      <formula>0</formula>
    </cfRule>
  </conditionalFormatting>
  <conditionalFormatting sqref="M69">
    <cfRule type="expression" dxfId="1506" priority="1311">
      <formula>AND(M69=0,L69&lt;&gt;"")</formula>
    </cfRule>
  </conditionalFormatting>
  <conditionalFormatting sqref="L69">
    <cfRule type="expression" dxfId="1505" priority="1312">
      <formula>AND(L69="",M69&gt;0)</formula>
    </cfRule>
  </conditionalFormatting>
  <conditionalFormatting sqref="L69:M69">
    <cfRule type="cellIs" dxfId="1504" priority="1313" operator="equal">
      <formula>0</formula>
    </cfRule>
  </conditionalFormatting>
  <conditionalFormatting sqref="R69">
    <cfRule type="containsText" dxfId="1503" priority="1310" operator="containsText" text="Error">
      <formula>NOT(ISERROR(SEARCH("Error",R69)))</formula>
    </cfRule>
  </conditionalFormatting>
  <conditionalFormatting sqref="N69">
    <cfRule type="expression" dxfId="1502" priority="1309">
      <formula>ISNUMBER(N69)=FALSE</formula>
    </cfRule>
  </conditionalFormatting>
  <conditionalFormatting sqref="D70:E70">
    <cfRule type="containsBlanks" dxfId="1501" priority="1308">
      <formula>LEN(TRIM(D70))=0</formula>
    </cfRule>
  </conditionalFormatting>
  <conditionalFormatting sqref="H70 K70">
    <cfRule type="expression" dxfId="1500" priority="1306">
      <formula>ISNUMBER(H70)=FALSE</formula>
    </cfRule>
  </conditionalFormatting>
  <conditionalFormatting sqref="F70:K70">
    <cfRule type="containsBlanks" dxfId="1499" priority="1303">
      <formula>LEN(TRIM(F70))=0</formula>
    </cfRule>
  </conditionalFormatting>
  <conditionalFormatting sqref="B70:C70">
    <cfRule type="containsBlanks" dxfId="1498" priority="1304">
      <formula>LEN(TRIM(B70))=0</formula>
    </cfRule>
  </conditionalFormatting>
  <conditionalFormatting sqref="K70">
    <cfRule type="cellIs" dxfId="1497" priority="1302" operator="lessThan">
      <formula>0</formula>
    </cfRule>
    <cfRule type="cellIs" dxfId="1496" priority="1307" operator="equal">
      <formula>0</formula>
    </cfRule>
  </conditionalFormatting>
  <conditionalFormatting sqref="H70">
    <cfRule type="cellIs" dxfId="1495" priority="1305" operator="lessThanOrEqual">
      <formula>0</formula>
    </cfRule>
  </conditionalFormatting>
  <conditionalFormatting sqref="M70">
    <cfRule type="expression" dxfId="1494" priority="1299">
      <formula>AND(M70=0,L70&lt;&gt;"")</formula>
    </cfRule>
  </conditionalFormatting>
  <conditionalFormatting sqref="L70">
    <cfRule type="expression" dxfId="1493" priority="1300">
      <formula>AND(L70="",M70&gt;0)</formula>
    </cfRule>
  </conditionalFormatting>
  <conditionalFormatting sqref="L70:M70">
    <cfRule type="cellIs" dxfId="1492" priority="1301" operator="equal">
      <formula>0</formula>
    </cfRule>
  </conditionalFormatting>
  <conditionalFormatting sqref="R70">
    <cfRule type="containsText" dxfId="1491" priority="1298" operator="containsText" text="Error">
      <formula>NOT(ISERROR(SEARCH("Error",R70)))</formula>
    </cfRule>
  </conditionalFormatting>
  <conditionalFormatting sqref="N70">
    <cfRule type="expression" dxfId="1490" priority="1297">
      <formula>ISNUMBER(N70)=FALSE</formula>
    </cfRule>
  </conditionalFormatting>
  <conditionalFormatting sqref="D71:E71">
    <cfRule type="containsBlanks" dxfId="1489" priority="1296">
      <formula>LEN(TRIM(D71))=0</formula>
    </cfRule>
  </conditionalFormatting>
  <conditionalFormatting sqref="H71 K71">
    <cfRule type="expression" dxfId="1488" priority="1294">
      <formula>ISNUMBER(H71)=FALSE</formula>
    </cfRule>
  </conditionalFormatting>
  <conditionalFormatting sqref="F71:K71">
    <cfRule type="containsBlanks" dxfId="1487" priority="1291">
      <formula>LEN(TRIM(F71))=0</formula>
    </cfRule>
  </conditionalFormatting>
  <conditionalFormatting sqref="B71:C71">
    <cfRule type="containsBlanks" dxfId="1486" priority="1292">
      <formula>LEN(TRIM(B71))=0</formula>
    </cfRule>
  </conditionalFormatting>
  <conditionalFormatting sqref="K71">
    <cfRule type="cellIs" dxfId="1485" priority="1290" operator="lessThan">
      <formula>0</formula>
    </cfRule>
    <cfRule type="cellIs" dxfId="1484" priority="1295" operator="equal">
      <formula>0</formula>
    </cfRule>
  </conditionalFormatting>
  <conditionalFormatting sqref="H71">
    <cfRule type="cellIs" dxfId="1483" priority="1293" operator="lessThanOrEqual">
      <formula>0</formula>
    </cfRule>
  </conditionalFormatting>
  <conditionalFormatting sqref="M71">
    <cfRule type="expression" dxfId="1482" priority="1287">
      <formula>AND(M71=0,L71&lt;&gt;"")</formula>
    </cfRule>
  </conditionalFormatting>
  <conditionalFormatting sqref="L71">
    <cfRule type="expression" dxfId="1481" priority="1288">
      <formula>AND(L71="",M71&gt;0)</formula>
    </cfRule>
  </conditionalFormatting>
  <conditionalFormatting sqref="L71:M71">
    <cfRule type="cellIs" dxfId="1480" priority="1289" operator="equal">
      <formula>0</formula>
    </cfRule>
  </conditionalFormatting>
  <conditionalFormatting sqref="R71">
    <cfRule type="containsText" dxfId="1479" priority="1286" operator="containsText" text="Error">
      <formula>NOT(ISERROR(SEARCH("Error",R71)))</formula>
    </cfRule>
  </conditionalFormatting>
  <conditionalFormatting sqref="N71">
    <cfRule type="expression" dxfId="1478" priority="1285">
      <formula>ISNUMBER(N71)=FALSE</formula>
    </cfRule>
  </conditionalFormatting>
  <conditionalFormatting sqref="D72:E72">
    <cfRule type="containsBlanks" dxfId="1477" priority="1284">
      <formula>LEN(TRIM(D72))=0</formula>
    </cfRule>
  </conditionalFormatting>
  <conditionalFormatting sqref="H72 K72">
    <cfRule type="expression" dxfId="1476" priority="1282">
      <formula>ISNUMBER(H72)=FALSE</formula>
    </cfRule>
  </conditionalFormatting>
  <conditionalFormatting sqref="F72:K72">
    <cfRule type="containsBlanks" dxfId="1475" priority="1279">
      <formula>LEN(TRIM(F72))=0</formula>
    </cfRule>
  </conditionalFormatting>
  <conditionalFormatting sqref="B72:C72">
    <cfRule type="containsBlanks" dxfId="1474" priority="1280">
      <formula>LEN(TRIM(B72))=0</formula>
    </cfRule>
  </conditionalFormatting>
  <conditionalFormatting sqref="K72">
    <cfRule type="cellIs" dxfId="1473" priority="1278" operator="lessThan">
      <formula>0</formula>
    </cfRule>
    <cfRule type="cellIs" dxfId="1472" priority="1283" operator="equal">
      <formula>0</formula>
    </cfRule>
  </conditionalFormatting>
  <conditionalFormatting sqref="H72">
    <cfRule type="cellIs" dxfId="1471" priority="1281" operator="lessThanOrEqual">
      <formula>0</formula>
    </cfRule>
  </conditionalFormatting>
  <conditionalFormatting sqref="M72">
    <cfRule type="expression" dxfId="1470" priority="1275">
      <formula>AND(M72=0,L72&lt;&gt;"")</formula>
    </cfRule>
  </conditionalFormatting>
  <conditionalFormatting sqref="L72">
    <cfRule type="expression" dxfId="1469" priority="1276">
      <formula>AND(L72="",M72&gt;0)</formula>
    </cfRule>
  </conditionalFormatting>
  <conditionalFormatting sqref="L72:M72">
    <cfRule type="cellIs" dxfId="1468" priority="1277" operator="equal">
      <formula>0</formula>
    </cfRule>
  </conditionalFormatting>
  <conditionalFormatting sqref="R72">
    <cfRule type="containsText" dxfId="1467" priority="1274" operator="containsText" text="Error">
      <formula>NOT(ISERROR(SEARCH("Error",R72)))</formula>
    </cfRule>
  </conditionalFormatting>
  <conditionalFormatting sqref="N72">
    <cfRule type="expression" dxfId="1466" priority="1273">
      <formula>ISNUMBER(N72)=FALSE</formula>
    </cfRule>
  </conditionalFormatting>
  <conditionalFormatting sqref="D73:E73">
    <cfRule type="containsBlanks" dxfId="1465" priority="1272">
      <formula>LEN(TRIM(D73))=0</formula>
    </cfRule>
  </conditionalFormatting>
  <conditionalFormatting sqref="H73 K73">
    <cfRule type="expression" dxfId="1464" priority="1270">
      <formula>ISNUMBER(H73)=FALSE</formula>
    </cfRule>
  </conditionalFormatting>
  <conditionalFormatting sqref="F73:K73">
    <cfRule type="containsBlanks" dxfId="1463" priority="1267">
      <formula>LEN(TRIM(F73))=0</formula>
    </cfRule>
  </conditionalFormatting>
  <conditionalFormatting sqref="B73:C73">
    <cfRule type="containsBlanks" dxfId="1462" priority="1268">
      <formula>LEN(TRIM(B73))=0</formula>
    </cfRule>
  </conditionalFormatting>
  <conditionalFormatting sqref="K73">
    <cfRule type="cellIs" dxfId="1461" priority="1266" operator="lessThan">
      <formula>0</formula>
    </cfRule>
    <cfRule type="cellIs" dxfId="1460" priority="1271" operator="equal">
      <formula>0</formula>
    </cfRule>
  </conditionalFormatting>
  <conditionalFormatting sqref="H73">
    <cfRule type="cellIs" dxfId="1459" priority="1269" operator="lessThanOrEqual">
      <formula>0</formula>
    </cfRule>
  </conditionalFormatting>
  <conditionalFormatting sqref="M73">
    <cfRule type="expression" dxfId="1458" priority="1263">
      <formula>AND(M73=0,L73&lt;&gt;"")</formula>
    </cfRule>
  </conditionalFormatting>
  <conditionalFormatting sqref="L73">
    <cfRule type="expression" dxfId="1457" priority="1264">
      <formula>AND(L73="",M73&gt;0)</formula>
    </cfRule>
  </conditionalFormatting>
  <conditionalFormatting sqref="L73:M73">
    <cfRule type="cellIs" dxfId="1456" priority="1265" operator="equal">
      <formula>0</formula>
    </cfRule>
  </conditionalFormatting>
  <conditionalFormatting sqref="R73">
    <cfRule type="containsText" dxfId="1455" priority="1262" operator="containsText" text="Error">
      <formula>NOT(ISERROR(SEARCH("Error",R73)))</formula>
    </cfRule>
  </conditionalFormatting>
  <conditionalFormatting sqref="N73">
    <cfRule type="expression" dxfId="1454" priority="1261">
      <formula>ISNUMBER(N73)=FALSE</formula>
    </cfRule>
  </conditionalFormatting>
  <conditionalFormatting sqref="D74:E74">
    <cfRule type="containsBlanks" dxfId="1453" priority="1260">
      <formula>LEN(TRIM(D74))=0</formula>
    </cfRule>
  </conditionalFormatting>
  <conditionalFormatting sqref="H74 K74">
    <cfRule type="expression" dxfId="1452" priority="1258">
      <formula>ISNUMBER(H74)=FALSE</formula>
    </cfRule>
  </conditionalFormatting>
  <conditionalFormatting sqref="F74:K74">
    <cfRule type="containsBlanks" dxfId="1451" priority="1255">
      <formula>LEN(TRIM(F74))=0</formula>
    </cfRule>
  </conditionalFormatting>
  <conditionalFormatting sqref="B74:C74">
    <cfRule type="containsBlanks" dxfId="1450" priority="1256">
      <formula>LEN(TRIM(B74))=0</formula>
    </cfRule>
  </conditionalFormatting>
  <conditionalFormatting sqref="K74">
    <cfRule type="cellIs" dxfId="1449" priority="1254" operator="lessThan">
      <formula>0</formula>
    </cfRule>
    <cfRule type="cellIs" dxfId="1448" priority="1259" operator="equal">
      <formula>0</formula>
    </cfRule>
  </conditionalFormatting>
  <conditionalFormatting sqref="H74">
    <cfRule type="cellIs" dxfId="1447" priority="1257" operator="lessThanOrEqual">
      <formula>0</formula>
    </cfRule>
  </conditionalFormatting>
  <conditionalFormatting sqref="M74">
    <cfRule type="expression" dxfId="1446" priority="1251">
      <formula>AND(M74=0,L74&lt;&gt;"")</formula>
    </cfRule>
  </conditionalFormatting>
  <conditionalFormatting sqref="L74">
    <cfRule type="expression" dxfId="1445" priority="1252">
      <formula>AND(L74="",M74&gt;0)</formula>
    </cfRule>
  </conditionalFormatting>
  <conditionalFormatting sqref="L74:M74">
    <cfRule type="cellIs" dxfId="1444" priority="1253" operator="equal">
      <formula>0</formula>
    </cfRule>
  </conditionalFormatting>
  <conditionalFormatting sqref="R74">
    <cfRule type="containsText" dxfId="1443" priority="1250" operator="containsText" text="Error">
      <formula>NOT(ISERROR(SEARCH("Error",R74)))</formula>
    </cfRule>
  </conditionalFormatting>
  <conditionalFormatting sqref="N74">
    <cfRule type="expression" dxfId="1442" priority="1249">
      <formula>ISNUMBER(N74)=FALSE</formula>
    </cfRule>
  </conditionalFormatting>
  <conditionalFormatting sqref="D75:E75">
    <cfRule type="containsBlanks" dxfId="1441" priority="1248">
      <formula>LEN(TRIM(D75))=0</formula>
    </cfRule>
  </conditionalFormatting>
  <conditionalFormatting sqref="H75 K75">
    <cfRule type="expression" dxfId="1440" priority="1246">
      <formula>ISNUMBER(H75)=FALSE</formula>
    </cfRule>
  </conditionalFormatting>
  <conditionalFormatting sqref="F75:K75">
    <cfRule type="containsBlanks" dxfId="1439" priority="1243">
      <formula>LEN(TRIM(F75))=0</formula>
    </cfRule>
  </conditionalFormatting>
  <conditionalFormatting sqref="B75:C75">
    <cfRule type="containsBlanks" dxfId="1438" priority="1244">
      <formula>LEN(TRIM(B75))=0</formula>
    </cfRule>
  </conditionalFormatting>
  <conditionalFormatting sqref="K75">
    <cfRule type="cellIs" dxfId="1437" priority="1242" operator="lessThan">
      <formula>0</formula>
    </cfRule>
    <cfRule type="cellIs" dxfId="1436" priority="1247" operator="equal">
      <formula>0</formula>
    </cfRule>
  </conditionalFormatting>
  <conditionalFormatting sqref="H75">
    <cfRule type="cellIs" dxfId="1435" priority="1245" operator="lessThanOrEqual">
      <formula>0</formula>
    </cfRule>
  </conditionalFormatting>
  <conditionalFormatting sqref="M75">
    <cfRule type="expression" dxfId="1434" priority="1239">
      <formula>AND(M75=0,L75&lt;&gt;"")</formula>
    </cfRule>
  </conditionalFormatting>
  <conditionalFormatting sqref="L75">
    <cfRule type="expression" dxfId="1433" priority="1240">
      <formula>AND(L75="",M75&gt;0)</formula>
    </cfRule>
  </conditionalFormatting>
  <conditionalFormatting sqref="L75:M75">
    <cfRule type="cellIs" dxfId="1432" priority="1241" operator="equal">
      <formula>0</formula>
    </cfRule>
  </conditionalFormatting>
  <conditionalFormatting sqref="R75">
    <cfRule type="containsText" dxfId="1431" priority="1238" operator="containsText" text="Error">
      <formula>NOT(ISERROR(SEARCH("Error",R75)))</formula>
    </cfRule>
  </conditionalFormatting>
  <conditionalFormatting sqref="N75">
    <cfRule type="expression" dxfId="1430" priority="1237">
      <formula>ISNUMBER(N75)=FALSE</formula>
    </cfRule>
  </conditionalFormatting>
  <conditionalFormatting sqref="D76:E76">
    <cfRule type="containsBlanks" dxfId="1429" priority="1236">
      <formula>LEN(TRIM(D76))=0</formula>
    </cfRule>
  </conditionalFormatting>
  <conditionalFormatting sqref="H76 K76">
    <cfRule type="expression" dxfId="1428" priority="1234">
      <formula>ISNUMBER(H76)=FALSE</formula>
    </cfRule>
  </conditionalFormatting>
  <conditionalFormatting sqref="F76:K76">
    <cfRule type="containsBlanks" dxfId="1427" priority="1231">
      <formula>LEN(TRIM(F76))=0</formula>
    </cfRule>
  </conditionalFormatting>
  <conditionalFormatting sqref="B76:C76">
    <cfRule type="containsBlanks" dxfId="1426" priority="1232">
      <formula>LEN(TRIM(B76))=0</formula>
    </cfRule>
  </conditionalFormatting>
  <conditionalFormatting sqref="K76">
    <cfRule type="cellIs" dxfId="1425" priority="1230" operator="lessThan">
      <formula>0</formula>
    </cfRule>
    <cfRule type="cellIs" dxfId="1424" priority="1235" operator="equal">
      <formula>0</formula>
    </cfRule>
  </conditionalFormatting>
  <conditionalFormatting sqref="H76">
    <cfRule type="cellIs" dxfId="1423" priority="1233" operator="lessThanOrEqual">
      <formula>0</formula>
    </cfRule>
  </conditionalFormatting>
  <conditionalFormatting sqref="M76">
    <cfRule type="expression" dxfId="1422" priority="1227">
      <formula>AND(M76=0,L76&lt;&gt;"")</formula>
    </cfRule>
  </conditionalFormatting>
  <conditionalFormatting sqref="L76">
    <cfRule type="expression" dxfId="1421" priority="1228">
      <formula>AND(L76="",M76&gt;0)</formula>
    </cfRule>
  </conditionalFormatting>
  <conditionalFormatting sqref="L76:M76">
    <cfRule type="cellIs" dxfId="1420" priority="1229" operator="equal">
      <formula>0</formula>
    </cfRule>
  </conditionalFormatting>
  <conditionalFormatting sqref="R76">
    <cfRule type="containsText" dxfId="1419" priority="1226" operator="containsText" text="Error">
      <formula>NOT(ISERROR(SEARCH("Error",R76)))</formula>
    </cfRule>
  </conditionalFormatting>
  <conditionalFormatting sqref="N76">
    <cfRule type="expression" dxfId="1418" priority="1225">
      <formula>ISNUMBER(N76)=FALSE</formula>
    </cfRule>
  </conditionalFormatting>
  <conditionalFormatting sqref="D77:E77">
    <cfRule type="containsBlanks" dxfId="1417" priority="1224">
      <formula>LEN(TRIM(D77))=0</formula>
    </cfRule>
  </conditionalFormatting>
  <conditionalFormatting sqref="H77 K77">
    <cfRule type="expression" dxfId="1416" priority="1222">
      <formula>ISNUMBER(H77)=FALSE</formula>
    </cfRule>
  </conditionalFormatting>
  <conditionalFormatting sqref="F77:K77">
    <cfRule type="containsBlanks" dxfId="1415" priority="1219">
      <formula>LEN(TRIM(F77))=0</formula>
    </cfRule>
  </conditionalFormatting>
  <conditionalFormatting sqref="B77:C77">
    <cfRule type="containsBlanks" dxfId="1414" priority="1220">
      <formula>LEN(TRIM(B77))=0</formula>
    </cfRule>
  </conditionalFormatting>
  <conditionalFormatting sqref="K77">
    <cfRule type="cellIs" dxfId="1413" priority="1218" operator="lessThan">
      <formula>0</formula>
    </cfRule>
    <cfRule type="cellIs" dxfId="1412" priority="1223" operator="equal">
      <formula>0</formula>
    </cfRule>
  </conditionalFormatting>
  <conditionalFormatting sqref="H77">
    <cfRule type="cellIs" dxfId="1411" priority="1221" operator="lessThanOrEqual">
      <formula>0</formula>
    </cfRule>
  </conditionalFormatting>
  <conditionalFormatting sqref="M77">
    <cfRule type="expression" dxfId="1410" priority="1215">
      <formula>AND(M77=0,L77&lt;&gt;"")</formula>
    </cfRule>
  </conditionalFormatting>
  <conditionalFormatting sqref="L77">
    <cfRule type="expression" dxfId="1409" priority="1216">
      <formula>AND(L77="",M77&gt;0)</formula>
    </cfRule>
  </conditionalFormatting>
  <conditionalFormatting sqref="L77:M77">
    <cfRule type="cellIs" dxfId="1408" priority="1217" operator="equal">
      <formula>0</formula>
    </cfRule>
  </conditionalFormatting>
  <conditionalFormatting sqref="R77">
    <cfRule type="containsText" dxfId="1407" priority="1214" operator="containsText" text="Error">
      <formula>NOT(ISERROR(SEARCH("Error",R77)))</formula>
    </cfRule>
  </conditionalFormatting>
  <conditionalFormatting sqref="N77">
    <cfRule type="expression" dxfId="1406" priority="1213">
      <formula>ISNUMBER(N77)=FALSE</formula>
    </cfRule>
  </conditionalFormatting>
  <conditionalFormatting sqref="D78:E78">
    <cfRule type="containsBlanks" dxfId="1405" priority="1212">
      <formula>LEN(TRIM(D78))=0</formula>
    </cfRule>
  </conditionalFormatting>
  <conditionalFormatting sqref="H78 K78">
    <cfRule type="expression" dxfId="1404" priority="1210">
      <formula>ISNUMBER(H78)=FALSE</formula>
    </cfRule>
  </conditionalFormatting>
  <conditionalFormatting sqref="F78:K78">
    <cfRule type="containsBlanks" dxfId="1403" priority="1207">
      <formula>LEN(TRIM(F78))=0</formula>
    </cfRule>
  </conditionalFormatting>
  <conditionalFormatting sqref="B78:C78">
    <cfRule type="containsBlanks" dxfId="1402" priority="1208">
      <formula>LEN(TRIM(B78))=0</formula>
    </cfRule>
  </conditionalFormatting>
  <conditionalFormatting sqref="K78">
    <cfRule type="cellIs" dxfId="1401" priority="1206" operator="lessThan">
      <formula>0</formula>
    </cfRule>
    <cfRule type="cellIs" dxfId="1400" priority="1211" operator="equal">
      <formula>0</formula>
    </cfRule>
  </conditionalFormatting>
  <conditionalFormatting sqref="H78">
    <cfRule type="cellIs" dxfId="1399" priority="1209" operator="lessThanOrEqual">
      <formula>0</formula>
    </cfRule>
  </conditionalFormatting>
  <conditionalFormatting sqref="M78">
    <cfRule type="expression" dxfId="1398" priority="1203">
      <formula>AND(M78=0,L78&lt;&gt;"")</formula>
    </cfRule>
  </conditionalFormatting>
  <conditionalFormatting sqref="L78">
    <cfRule type="expression" dxfId="1397" priority="1204">
      <formula>AND(L78="",M78&gt;0)</formula>
    </cfRule>
  </conditionalFormatting>
  <conditionalFormatting sqref="L78:M78">
    <cfRule type="cellIs" dxfId="1396" priority="1205" operator="equal">
      <formula>0</formula>
    </cfRule>
  </conditionalFormatting>
  <conditionalFormatting sqref="R78">
    <cfRule type="containsText" dxfId="1395" priority="1202" operator="containsText" text="Error">
      <formula>NOT(ISERROR(SEARCH("Error",R78)))</formula>
    </cfRule>
  </conditionalFormatting>
  <conditionalFormatting sqref="N78">
    <cfRule type="expression" dxfId="1394" priority="1201">
      <formula>ISNUMBER(N78)=FALSE</formula>
    </cfRule>
  </conditionalFormatting>
  <conditionalFormatting sqref="D79:E79">
    <cfRule type="containsBlanks" dxfId="1393" priority="1200">
      <formula>LEN(TRIM(D79))=0</formula>
    </cfRule>
  </conditionalFormatting>
  <conditionalFormatting sqref="H79 K79">
    <cfRule type="expression" dxfId="1392" priority="1198">
      <formula>ISNUMBER(H79)=FALSE</formula>
    </cfRule>
  </conditionalFormatting>
  <conditionalFormatting sqref="F79:K79">
    <cfRule type="containsBlanks" dxfId="1391" priority="1195">
      <formula>LEN(TRIM(F79))=0</formula>
    </cfRule>
  </conditionalFormatting>
  <conditionalFormatting sqref="B79:C79">
    <cfRule type="containsBlanks" dxfId="1390" priority="1196">
      <formula>LEN(TRIM(B79))=0</formula>
    </cfRule>
  </conditionalFormatting>
  <conditionalFormatting sqref="K79">
    <cfRule type="cellIs" dxfId="1389" priority="1194" operator="lessThan">
      <formula>0</formula>
    </cfRule>
    <cfRule type="cellIs" dxfId="1388" priority="1199" operator="equal">
      <formula>0</formula>
    </cfRule>
  </conditionalFormatting>
  <conditionalFormatting sqref="H79">
    <cfRule type="cellIs" dxfId="1387" priority="1197" operator="lessThanOrEqual">
      <formula>0</formula>
    </cfRule>
  </conditionalFormatting>
  <conditionalFormatting sqref="M79">
    <cfRule type="expression" dxfId="1386" priority="1191">
      <formula>AND(M79=0,L79&lt;&gt;"")</formula>
    </cfRule>
  </conditionalFormatting>
  <conditionalFormatting sqref="L79">
    <cfRule type="expression" dxfId="1385" priority="1192">
      <formula>AND(L79="",M79&gt;0)</formula>
    </cfRule>
  </conditionalFormatting>
  <conditionalFormatting sqref="L79:M79">
    <cfRule type="cellIs" dxfId="1384" priority="1193" operator="equal">
      <formula>0</formula>
    </cfRule>
  </conditionalFormatting>
  <conditionalFormatting sqref="R79">
    <cfRule type="containsText" dxfId="1383" priority="1190" operator="containsText" text="Error">
      <formula>NOT(ISERROR(SEARCH("Error",R79)))</formula>
    </cfRule>
  </conditionalFormatting>
  <conditionalFormatting sqref="N79">
    <cfRule type="expression" dxfId="1382" priority="1189">
      <formula>ISNUMBER(N79)=FALSE</formula>
    </cfRule>
  </conditionalFormatting>
  <conditionalFormatting sqref="D80:E80">
    <cfRule type="containsBlanks" dxfId="1381" priority="1188">
      <formula>LEN(TRIM(D80))=0</formula>
    </cfRule>
  </conditionalFormatting>
  <conditionalFormatting sqref="H80 K80">
    <cfRule type="expression" dxfId="1380" priority="1186">
      <formula>ISNUMBER(H80)=FALSE</formula>
    </cfRule>
  </conditionalFormatting>
  <conditionalFormatting sqref="F80:K80">
    <cfRule type="containsBlanks" dxfId="1379" priority="1183">
      <formula>LEN(TRIM(F80))=0</formula>
    </cfRule>
  </conditionalFormatting>
  <conditionalFormatting sqref="B80:C80">
    <cfRule type="containsBlanks" dxfId="1378" priority="1184">
      <formula>LEN(TRIM(B80))=0</formula>
    </cfRule>
  </conditionalFormatting>
  <conditionalFormatting sqref="K80">
    <cfRule type="cellIs" dxfId="1377" priority="1182" operator="lessThan">
      <formula>0</formula>
    </cfRule>
    <cfRule type="cellIs" dxfId="1376" priority="1187" operator="equal">
      <formula>0</formula>
    </cfRule>
  </conditionalFormatting>
  <conditionalFormatting sqref="H80">
    <cfRule type="cellIs" dxfId="1375" priority="1185" operator="lessThanOrEqual">
      <formula>0</formula>
    </cfRule>
  </conditionalFormatting>
  <conditionalFormatting sqref="M80">
    <cfRule type="expression" dxfId="1374" priority="1179">
      <formula>AND(M80=0,L80&lt;&gt;"")</formula>
    </cfRule>
  </conditionalFormatting>
  <conditionalFormatting sqref="L80">
    <cfRule type="expression" dxfId="1373" priority="1180">
      <formula>AND(L80="",M80&gt;0)</formula>
    </cfRule>
  </conditionalFormatting>
  <conditionalFormatting sqref="L80:M80">
    <cfRule type="cellIs" dxfId="1372" priority="1181" operator="equal">
      <formula>0</formula>
    </cfRule>
  </conditionalFormatting>
  <conditionalFormatting sqref="R80">
    <cfRule type="containsText" dxfId="1371" priority="1178" operator="containsText" text="Error">
      <formula>NOT(ISERROR(SEARCH("Error",R80)))</formula>
    </cfRule>
  </conditionalFormatting>
  <conditionalFormatting sqref="N80">
    <cfRule type="expression" dxfId="1370" priority="1177">
      <formula>ISNUMBER(N80)=FALSE</formula>
    </cfRule>
  </conditionalFormatting>
  <conditionalFormatting sqref="D81:E81">
    <cfRule type="containsBlanks" dxfId="1369" priority="1176">
      <formula>LEN(TRIM(D81))=0</formula>
    </cfRule>
  </conditionalFormatting>
  <conditionalFormatting sqref="H81 K81">
    <cfRule type="expression" dxfId="1368" priority="1174">
      <formula>ISNUMBER(H81)=FALSE</formula>
    </cfRule>
  </conditionalFormatting>
  <conditionalFormatting sqref="F81:K81">
    <cfRule type="containsBlanks" dxfId="1367" priority="1171">
      <formula>LEN(TRIM(F81))=0</formula>
    </cfRule>
  </conditionalFormatting>
  <conditionalFormatting sqref="B81:C81">
    <cfRule type="containsBlanks" dxfId="1366" priority="1172">
      <formula>LEN(TRIM(B81))=0</formula>
    </cfRule>
  </conditionalFormatting>
  <conditionalFormatting sqref="K81">
    <cfRule type="cellIs" dxfId="1365" priority="1170" operator="lessThan">
      <formula>0</formula>
    </cfRule>
    <cfRule type="cellIs" dxfId="1364" priority="1175" operator="equal">
      <formula>0</formula>
    </cfRule>
  </conditionalFormatting>
  <conditionalFormatting sqref="H81">
    <cfRule type="cellIs" dxfId="1363" priority="1173" operator="lessThanOrEqual">
      <formula>0</formula>
    </cfRule>
  </conditionalFormatting>
  <conditionalFormatting sqref="M81">
    <cfRule type="expression" dxfId="1362" priority="1167">
      <formula>AND(M81=0,L81&lt;&gt;"")</formula>
    </cfRule>
  </conditionalFormatting>
  <conditionalFormatting sqref="L81">
    <cfRule type="expression" dxfId="1361" priority="1168">
      <formula>AND(L81="",M81&gt;0)</formula>
    </cfRule>
  </conditionalFormatting>
  <conditionalFormatting sqref="L81:M81">
    <cfRule type="cellIs" dxfId="1360" priority="1169" operator="equal">
      <formula>0</formula>
    </cfRule>
  </conditionalFormatting>
  <conditionalFormatting sqref="R81">
    <cfRule type="containsText" dxfId="1359" priority="1166" operator="containsText" text="Error">
      <formula>NOT(ISERROR(SEARCH("Error",R81)))</formula>
    </cfRule>
  </conditionalFormatting>
  <conditionalFormatting sqref="N81">
    <cfRule type="expression" dxfId="1358" priority="1165">
      <formula>ISNUMBER(N81)=FALSE</formula>
    </cfRule>
  </conditionalFormatting>
  <conditionalFormatting sqref="D82:E82">
    <cfRule type="containsBlanks" dxfId="1357" priority="1164">
      <formula>LEN(TRIM(D82))=0</formula>
    </cfRule>
  </conditionalFormatting>
  <conditionalFormatting sqref="H82 K82">
    <cfRule type="expression" dxfId="1356" priority="1162">
      <formula>ISNUMBER(H82)=FALSE</formula>
    </cfRule>
  </conditionalFormatting>
  <conditionalFormatting sqref="F82:K82">
    <cfRule type="containsBlanks" dxfId="1355" priority="1159">
      <formula>LEN(TRIM(F82))=0</formula>
    </cfRule>
  </conditionalFormatting>
  <conditionalFormatting sqref="B82:C82">
    <cfRule type="containsBlanks" dxfId="1354" priority="1160">
      <formula>LEN(TRIM(B82))=0</formula>
    </cfRule>
  </conditionalFormatting>
  <conditionalFormatting sqref="K82">
    <cfRule type="cellIs" dxfId="1353" priority="1158" operator="lessThan">
      <formula>0</formula>
    </cfRule>
    <cfRule type="cellIs" dxfId="1352" priority="1163" operator="equal">
      <formula>0</formula>
    </cfRule>
  </conditionalFormatting>
  <conditionalFormatting sqref="H82">
    <cfRule type="cellIs" dxfId="1351" priority="1161" operator="lessThanOrEqual">
      <formula>0</formula>
    </cfRule>
  </conditionalFormatting>
  <conditionalFormatting sqref="M82">
    <cfRule type="expression" dxfId="1350" priority="1155">
      <formula>AND(M82=0,L82&lt;&gt;"")</formula>
    </cfRule>
  </conditionalFormatting>
  <conditionalFormatting sqref="L82">
    <cfRule type="expression" dxfId="1349" priority="1156">
      <formula>AND(L82="",M82&gt;0)</formula>
    </cfRule>
  </conditionalFormatting>
  <conditionalFormatting sqref="L82:M82">
    <cfRule type="cellIs" dxfId="1348" priority="1157" operator="equal">
      <formula>0</formula>
    </cfRule>
  </conditionalFormatting>
  <conditionalFormatting sqref="R82">
    <cfRule type="containsText" dxfId="1347" priority="1154" operator="containsText" text="Error">
      <formula>NOT(ISERROR(SEARCH("Error",R82)))</formula>
    </cfRule>
  </conditionalFormatting>
  <conditionalFormatting sqref="N82">
    <cfRule type="expression" dxfId="1346" priority="1153">
      <formula>ISNUMBER(N82)=FALSE</formula>
    </cfRule>
  </conditionalFormatting>
  <conditionalFormatting sqref="D83:E83">
    <cfRule type="containsBlanks" dxfId="1345" priority="1152">
      <formula>LEN(TRIM(D83))=0</formula>
    </cfRule>
  </conditionalFormatting>
  <conditionalFormatting sqref="H83 K83">
    <cfRule type="expression" dxfId="1344" priority="1150">
      <formula>ISNUMBER(H83)=FALSE</formula>
    </cfRule>
  </conditionalFormatting>
  <conditionalFormatting sqref="F83:K83">
    <cfRule type="containsBlanks" dxfId="1343" priority="1147">
      <formula>LEN(TRIM(F83))=0</formula>
    </cfRule>
  </conditionalFormatting>
  <conditionalFormatting sqref="B83:C83">
    <cfRule type="containsBlanks" dxfId="1342" priority="1148">
      <formula>LEN(TRIM(B83))=0</formula>
    </cfRule>
  </conditionalFormatting>
  <conditionalFormatting sqref="K83">
    <cfRule type="cellIs" dxfId="1341" priority="1146" operator="lessThan">
      <formula>0</formula>
    </cfRule>
    <cfRule type="cellIs" dxfId="1340" priority="1151" operator="equal">
      <formula>0</formula>
    </cfRule>
  </conditionalFormatting>
  <conditionalFormatting sqref="H83">
    <cfRule type="cellIs" dxfId="1339" priority="1149" operator="lessThanOrEqual">
      <formula>0</formula>
    </cfRule>
  </conditionalFormatting>
  <conditionalFormatting sqref="M83">
    <cfRule type="expression" dxfId="1338" priority="1143">
      <formula>AND(M83=0,L83&lt;&gt;"")</formula>
    </cfRule>
  </conditionalFormatting>
  <conditionalFormatting sqref="L83">
    <cfRule type="expression" dxfId="1337" priority="1144">
      <formula>AND(L83="",M83&gt;0)</formula>
    </cfRule>
  </conditionalFormatting>
  <conditionalFormatting sqref="L83:M83">
    <cfRule type="cellIs" dxfId="1336" priority="1145" operator="equal">
      <formula>0</formula>
    </cfRule>
  </conditionalFormatting>
  <conditionalFormatting sqref="R83">
    <cfRule type="containsText" dxfId="1335" priority="1142" operator="containsText" text="Error">
      <formula>NOT(ISERROR(SEARCH("Error",R83)))</formula>
    </cfRule>
  </conditionalFormatting>
  <conditionalFormatting sqref="N83">
    <cfRule type="expression" dxfId="1334" priority="1141">
      <formula>ISNUMBER(N83)=FALSE</formula>
    </cfRule>
  </conditionalFormatting>
  <conditionalFormatting sqref="D84:E84">
    <cfRule type="containsBlanks" dxfId="1333" priority="1140">
      <formula>LEN(TRIM(D84))=0</formula>
    </cfRule>
  </conditionalFormatting>
  <conditionalFormatting sqref="H84 K84">
    <cfRule type="expression" dxfId="1332" priority="1138">
      <formula>ISNUMBER(H84)=FALSE</formula>
    </cfRule>
  </conditionalFormatting>
  <conditionalFormatting sqref="F84:K84">
    <cfRule type="containsBlanks" dxfId="1331" priority="1135">
      <formula>LEN(TRIM(F84))=0</formula>
    </cfRule>
  </conditionalFormatting>
  <conditionalFormatting sqref="B84:C84">
    <cfRule type="containsBlanks" dxfId="1330" priority="1136">
      <formula>LEN(TRIM(B84))=0</formula>
    </cfRule>
  </conditionalFormatting>
  <conditionalFormatting sqref="K84">
    <cfRule type="cellIs" dxfId="1329" priority="1134" operator="lessThan">
      <formula>0</formula>
    </cfRule>
    <cfRule type="cellIs" dxfId="1328" priority="1139" operator="equal">
      <formula>0</formula>
    </cfRule>
  </conditionalFormatting>
  <conditionalFormatting sqref="H84">
    <cfRule type="cellIs" dxfId="1327" priority="1137" operator="lessThanOrEqual">
      <formula>0</formula>
    </cfRule>
  </conditionalFormatting>
  <conditionalFormatting sqref="M84">
    <cfRule type="expression" dxfId="1326" priority="1131">
      <formula>AND(M84=0,L84&lt;&gt;"")</formula>
    </cfRule>
  </conditionalFormatting>
  <conditionalFormatting sqref="L84">
    <cfRule type="expression" dxfId="1325" priority="1132">
      <formula>AND(L84="",M84&gt;0)</formula>
    </cfRule>
  </conditionalFormatting>
  <conditionalFormatting sqref="L84:M84">
    <cfRule type="cellIs" dxfId="1324" priority="1133" operator="equal">
      <formula>0</formula>
    </cfRule>
  </conditionalFormatting>
  <conditionalFormatting sqref="R84">
    <cfRule type="containsText" dxfId="1323" priority="1130" operator="containsText" text="Error">
      <formula>NOT(ISERROR(SEARCH("Error",R84)))</formula>
    </cfRule>
  </conditionalFormatting>
  <conditionalFormatting sqref="N84">
    <cfRule type="expression" dxfId="1322" priority="1129">
      <formula>ISNUMBER(N84)=FALSE</formula>
    </cfRule>
  </conditionalFormatting>
  <conditionalFormatting sqref="D85:E85">
    <cfRule type="containsBlanks" dxfId="1321" priority="1128">
      <formula>LEN(TRIM(D85))=0</formula>
    </cfRule>
  </conditionalFormatting>
  <conditionalFormatting sqref="H85 K85">
    <cfRule type="expression" dxfId="1320" priority="1126">
      <formula>ISNUMBER(H85)=FALSE</formula>
    </cfRule>
  </conditionalFormatting>
  <conditionalFormatting sqref="F85:K85">
    <cfRule type="containsBlanks" dxfId="1319" priority="1123">
      <formula>LEN(TRIM(F85))=0</formula>
    </cfRule>
  </conditionalFormatting>
  <conditionalFormatting sqref="B85:C85">
    <cfRule type="containsBlanks" dxfId="1318" priority="1124">
      <formula>LEN(TRIM(B85))=0</formula>
    </cfRule>
  </conditionalFormatting>
  <conditionalFormatting sqref="K85">
    <cfRule type="cellIs" dxfId="1317" priority="1122" operator="lessThan">
      <formula>0</formula>
    </cfRule>
    <cfRule type="cellIs" dxfId="1316" priority="1127" operator="equal">
      <formula>0</formula>
    </cfRule>
  </conditionalFormatting>
  <conditionalFormatting sqref="H85">
    <cfRule type="cellIs" dxfId="1315" priority="1125" operator="lessThanOrEqual">
      <formula>0</formula>
    </cfRule>
  </conditionalFormatting>
  <conditionalFormatting sqref="M85">
    <cfRule type="expression" dxfId="1314" priority="1119">
      <formula>AND(M85=0,L85&lt;&gt;"")</formula>
    </cfRule>
  </conditionalFormatting>
  <conditionalFormatting sqref="L85">
    <cfRule type="expression" dxfId="1313" priority="1120">
      <formula>AND(L85="",M85&gt;0)</formula>
    </cfRule>
  </conditionalFormatting>
  <conditionalFormatting sqref="L85:M85">
    <cfRule type="cellIs" dxfId="1312" priority="1121" operator="equal">
      <formula>0</formula>
    </cfRule>
  </conditionalFormatting>
  <conditionalFormatting sqref="R85">
    <cfRule type="containsText" dxfId="1311" priority="1118" operator="containsText" text="Error">
      <formula>NOT(ISERROR(SEARCH("Error",R85)))</formula>
    </cfRule>
  </conditionalFormatting>
  <conditionalFormatting sqref="N85">
    <cfRule type="expression" dxfId="1310" priority="1117">
      <formula>ISNUMBER(N85)=FALSE</formula>
    </cfRule>
  </conditionalFormatting>
  <conditionalFormatting sqref="D86:E86">
    <cfRule type="containsBlanks" dxfId="1309" priority="1116">
      <formula>LEN(TRIM(D86))=0</formula>
    </cfRule>
  </conditionalFormatting>
  <conditionalFormatting sqref="H86 K86">
    <cfRule type="expression" dxfId="1308" priority="1114">
      <formula>ISNUMBER(H86)=FALSE</formula>
    </cfRule>
  </conditionalFormatting>
  <conditionalFormatting sqref="F86:K86">
    <cfRule type="containsBlanks" dxfId="1307" priority="1111">
      <formula>LEN(TRIM(F86))=0</formula>
    </cfRule>
  </conditionalFormatting>
  <conditionalFormatting sqref="B86:C86">
    <cfRule type="containsBlanks" dxfId="1306" priority="1112">
      <formula>LEN(TRIM(B86))=0</formula>
    </cfRule>
  </conditionalFormatting>
  <conditionalFormatting sqref="K86">
    <cfRule type="cellIs" dxfId="1305" priority="1110" operator="lessThan">
      <formula>0</formula>
    </cfRule>
    <cfRule type="cellIs" dxfId="1304" priority="1115" operator="equal">
      <formula>0</formula>
    </cfRule>
  </conditionalFormatting>
  <conditionalFormatting sqref="H86">
    <cfRule type="cellIs" dxfId="1303" priority="1113" operator="lessThanOrEqual">
      <formula>0</formula>
    </cfRule>
  </conditionalFormatting>
  <conditionalFormatting sqref="M86">
    <cfRule type="expression" dxfId="1302" priority="1107">
      <formula>AND(M86=0,L86&lt;&gt;"")</formula>
    </cfRule>
  </conditionalFormatting>
  <conditionalFormatting sqref="L86">
    <cfRule type="expression" dxfId="1301" priority="1108">
      <formula>AND(L86="",M86&gt;0)</formula>
    </cfRule>
  </conditionalFormatting>
  <conditionalFormatting sqref="L86:M86">
    <cfRule type="cellIs" dxfId="1300" priority="1109" operator="equal">
      <formula>0</formula>
    </cfRule>
  </conditionalFormatting>
  <conditionalFormatting sqref="R86">
    <cfRule type="containsText" dxfId="1299" priority="1106" operator="containsText" text="Error">
      <formula>NOT(ISERROR(SEARCH("Error",R86)))</formula>
    </cfRule>
  </conditionalFormatting>
  <conditionalFormatting sqref="N86">
    <cfRule type="expression" dxfId="1298" priority="1105">
      <formula>ISNUMBER(N86)=FALSE</formula>
    </cfRule>
  </conditionalFormatting>
  <conditionalFormatting sqref="D87:E87">
    <cfRule type="containsBlanks" dxfId="1297" priority="1104">
      <formula>LEN(TRIM(D87))=0</formula>
    </cfRule>
  </conditionalFormatting>
  <conditionalFormatting sqref="H87 K87">
    <cfRule type="expression" dxfId="1296" priority="1102">
      <formula>ISNUMBER(H87)=FALSE</formula>
    </cfRule>
  </conditionalFormatting>
  <conditionalFormatting sqref="F87:K87">
    <cfRule type="containsBlanks" dxfId="1295" priority="1099">
      <formula>LEN(TRIM(F87))=0</formula>
    </cfRule>
  </conditionalFormatting>
  <conditionalFormatting sqref="B87:C87">
    <cfRule type="containsBlanks" dxfId="1294" priority="1100">
      <formula>LEN(TRIM(B87))=0</formula>
    </cfRule>
  </conditionalFormatting>
  <conditionalFormatting sqref="K87">
    <cfRule type="cellIs" dxfId="1293" priority="1098" operator="lessThan">
      <formula>0</formula>
    </cfRule>
    <cfRule type="cellIs" dxfId="1292" priority="1103" operator="equal">
      <formula>0</formula>
    </cfRule>
  </conditionalFormatting>
  <conditionalFormatting sqref="H87">
    <cfRule type="cellIs" dxfId="1291" priority="1101" operator="lessThanOrEqual">
      <formula>0</formula>
    </cfRule>
  </conditionalFormatting>
  <conditionalFormatting sqref="M87">
    <cfRule type="expression" dxfId="1290" priority="1095">
      <formula>AND(M87=0,L87&lt;&gt;"")</formula>
    </cfRule>
  </conditionalFormatting>
  <conditionalFormatting sqref="L87">
    <cfRule type="expression" dxfId="1289" priority="1096">
      <formula>AND(L87="",M87&gt;0)</formula>
    </cfRule>
  </conditionalFormatting>
  <conditionalFormatting sqref="L87:M87">
    <cfRule type="cellIs" dxfId="1288" priority="1097" operator="equal">
      <formula>0</formula>
    </cfRule>
  </conditionalFormatting>
  <conditionalFormatting sqref="R87">
    <cfRule type="containsText" dxfId="1287" priority="1094" operator="containsText" text="Error">
      <formula>NOT(ISERROR(SEARCH("Error",R87)))</formula>
    </cfRule>
  </conditionalFormatting>
  <conditionalFormatting sqref="N87">
    <cfRule type="expression" dxfId="1286" priority="1093">
      <formula>ISNUMBER(N87)=FALSE</formula>
    </cfRule>
  </conditionalFormatting>
  <conditionalFormatting sqref="D88:E88">
    <cfRule type="containsBlanks" dxfId="1285" priority="1092">
      <formula>LEN(TRIM(D88))=0</formula>
    </cfRule>
  </conditionalFormatting>
  <conditionalFormatting sqref="H88 K88">
    <cfRule type="expression" dxfId="1284" priority="1090">
      <formula>ISNUMBER(H88)=FALSE</formula>
    </cfRule>
  </conditionalFormatting>
  <conditionalFormatting sqref="F88:K88">
    <cfRule type="containsBlanks" dxfId="1283" priority="1087">
      <formula>LEN(TRIM(F88))=0</formula>
    </cfRule>
  </conditionalFormatting>
  <conditionalFormatting sqref="B88:C88">
    <cfRule type="containsBlanks" dxfId="1282" priority="1088">
      <formula>LEN(TRIM(B88))=0</formula>
    </cfRule>
  </conditionalFormatting>
  <conditionalFormatting sqref="K88">
    <cfRule type="cellIs" dxfId="1281" priority="1086" operator="lessThan">
      <formula>0</formula>
    </cfRule>
    <cfRule type="cellIs" dxfId="1280" priority="1091" operator="equal">
      <formula>0</formula>
    </cfRule>
  </conditionalFormatting>
  <conditionalFormatting sqref="H88">
    <cfRule type="cellIs" dxfId="1279" priority="1089" operator="lessThanOrEqual">
      <formula>0</formula>
    </cfRule>
  </conditionalFormatting>
  <conditionalFormatting sqref="M88">
    <cfRule type="expression" dxfId="1278" priority="1083">
      <formula>AND(M88=0,L88&lt;&gt;"")</formula>
    </cfRule>
  </conditionalFormatting>
  <conditionalFormatting sqref="L88">
    <cfRule type="expression" dxfId="1277" priority="1084">
      <formula>AND(L88="",M88&gt;0)</formula>
    </cfRule>
  </conditionalFormatting>
  <conditionalFormatting sqref="L88:M88">
    <cfRule type="cellIs" dxfId="1276" priority="1085" operator="equal">
      <formula>0</formula>
    </cfRule>
  </conditionalFormatting>
  <conditionalFormatting sqref="R88">
    <cfRule type="containsText" dxfId="1275" priority="1082" operator="containsText" text="Error">
      <formula>NOT(ISERROR(SEARCH("Error",R88)))</formula>
    </cfRule>
  </conditionalFormatting>
  <conditionalFormatting sqref="N88">
    <cfRule type="expression" dxfId="1274" priority="1081">
      <formula>ISNUMBER(N88)=FALSE</formula>
    </cfRule>
  </conditionalFormatting>
  <conditionalFormatting sqref="D89:E89">
    <cfRule type="containsBlanks" dxfId="1273" priority="1080">
      <formula>LEN(TRIM(D89))=0</formula>
    </cfRule>
  </conditionalFormatting>
  <conditionalFormatting sqref="H89 K89">
    <cfRule type="expression" dxfId="1272" priority="1078">
      <formula>ISNUMBER(H89)=FALSE</formula>
    </cfRule>
  </conditionalFormatting>
  <conditionalFormatting sqref="F89:K89">
    <cfRule type="containsBlanks" dxfId="1271" priority="1075">
      <formula>LEN(TRIM(F89))=0</formula>
    </cfRule>
  </conditionalFormatting>
  <conditionalFormatting sqref="B89:C89">
    <cfRule type="containsBlanks" dxfId="1270" priority="1076">
      <formula>LEN(TRIM(B89))=0</formula>
    </cfRule>
  </conditionalFormatting>
  <conditionalFormatting sqref="K89">
    <cfRule type="cellIs" dxfId="1269" priority="1074" operator="lessThan">
      <formula>0</formula>
    </cfRule>
    <cfRule type="cellIs" dxfId="1268" priority="1079" operator="equal">
      <formula>0</formula>
    </cfRule>
  </conditionalFormatting>
  <conditionalFormatting sqref="H89">
    <cfRule type="cellIs" dxfId="1267" priority="1077" operator="lessThanOrEqual">
      <formula>0</formula>
    </cfRule>
  </conditionalFormatting>
  <conditionalFormatting sqref="M89">
    <cfRule type="expression" dxfId="1266" priority="1071">
      <formula>AND(M89=0,L89&lt;&gt;"")</formula>
    </cfRule>
  </conditionalFormatting>
  <conditionalFormatting sqref="L89">
    <cfRule type="expression" dxfId="1265" priority="1072">
      <formula>AND(L89="",M89&gt;0)</formula>
    </cfRule>
  </conditionalFormatting>
  <conditionalFormatting sqref="L89:M89">
    <cfRule type="cellIs" dxfId="1264" priority="1073" operator="equal">
      <formula>0</formula>
    </cfRule>
  </conditionalFormatting>
  <conditionalFormatting sqref="R89">
    <cfRule type="containsText" dxfId="1263" priority="1070" operator="containsText" text="Error">
      <formula>NOT(ISERROR(SEARCH("Error",R89)))</formula>
    </cfRule>
  </conditionalFormatting>
  <conditionalFormatting sqref="N89">
    <cfRule type="expression" dxfId="1262" priority="1069">
      <formula>ISNUMBER(N89)=FALSE</formula>
    </cfRule>
  </conditionalFormatting>
  <conditionalFormatting sqref="D90:E90">
    <cfRule type="containsBlanks" dxfId="1261" priority="1068">
      <formula>LEN(TRIM(D90))=0</formula>
    </cfRule>
  </conditionalFormatting>
  <conditionalFormatting sqref="H90 K90">
    <cfRule type="expression" dxfId="1260" priority="1066">
      <formula>ISNUMBER(H90)=FALSE</formula>
    </cfRule>
  </conditionalFormatting>
  <conditionalFormatting sqref="F90:K90">
    <cfRule type="containsBlanks" dxfId="1259" priority="1063">
      <formula>LEN(TRIM(F90))=0</formula>
    </cfRule>
  </conditionalFormatting>
  <conditionalFormatting sqref="B90:C90">
    <cfRule type="containsBlanks" dxfId="1258" priority="1064">
      <formula>LEN(TRIM(B90))=0</formula>
    </cfRule>
  </conditionalFormatting>
  <conditionalFormatting sqref="K90">
    <cfRule type="cellIs" dxfId="1257" priority="1062" operator="lessThan">
      <formula>0</formula>
    </cfRule>
    <cfRule type="cellIs" dxfId="1256" priority="1067" operator="equal">
      <formula>0</formula>
    </cfRule>
  </conditionalFormatting>
  <conditionalFormatting sqref="H90">
    <cfRule type="cellIs" dxfId="1255" priority="1065" operator="lessThanOrEqual">
      <formula>0</formula>
    </cfRule>
  </conditionalFormatting>
  <conditionalFormatting sqref="M90">
    <cfRule type="expression" dxfId="1254" priority="1059">
      <formula>AND(M90=0,L90&lt;&gt;"")</formula>
    </cfRule>
  </conditionalFormatting>
  <conditionalFormatting sqref="L90">
    <cfRule type="expression" dxfId="1253" priority="1060">
      <formula>AND(L90="",M90&gt;0)</formula>
    </cfRule>
  </conditionalFormatting>
  <conditionalFormatting sqref="L90:M90">
    <cfRule type="cellIs" dxfId="1252" priority="1061" operator="equal">
      <formula>0</formula>
    </cfRule>
  </conditionalFormatting>
  <conditionalFormatting sqref="R90">
    <cfRule type="containsText" dxfId="1251" priority="1058" operator="containsText" text="Error">
      <formula>NOT(ISERROR(SEARCH("Error",R90)))</formula>
    </cfRule>
  </conditionalFormatting>
  <conditionalFormatting sqref="N90">
    <cfRule type="expression" dxfId="1250" priority="1057">
      <formula>ISNUMBER(N90)=FALSE</formula>
    </cfRule>
  </conditionalFormatting>
  <conditionalFormatting sqref="D91:E91">
    <cfRule type="containsBlanks" dxfId="1249" priority="1056">
      <formula>LEN(TRIM(D91))=0</formula>
    </cfRule>
  </conditionalFormatting>
  <conditionalFormatting sqref="H91 K91">
    <cfRule type="expression" dxfId="1248" priority="1054">
      <formula>ISNUMBER(H91)=FALSE</formula>
    </cfRule>
  </conditionalFormatting>
  <conditionalFormatting sqref="F91:K91">
    <cfRule type="containsBlanks" dxfId="1247" priority="1051">
      <formula>LEN(TRIM(F91))=0</formula>
    </cfRule>
  </conditionalFormatting>
  <conditionalFormatting sqref="B91:C91">
    <cfRule type="containsBlanks" dxfId="1246" priority="1052">
      <formula>LEN(TRIM(B91))=0</formula>
    </cfRule>
  </conditionalFormatting>
  <conditionalFormatting sqref="K91">
    <cfRule type="cellIs" dxfId="1245" priority="1050" operator="lessThan">
      <formula>0</formula>
    </cfRule>
    <cfRule type="cellIs" dxfId="1244" priority="1055" operator="equal">
      <formula>0</formula>
    </cfRule>
  </conditionalFormatting>
  <conditionalFormatting sqref="H91">
    <cfRule type="cellIs" dxfId="1243" priority="1053" operator="lessThanOrEqual">
      <formula>0</formula>
    </cfRule>
  </conditionalFormatting>
  <conditionalFormatting sqref="M91">
    <cfRule type="expression" dxfId="1242" priority="1047">
      <formula>AND(M91=0,L91&lt;&gt;"")</formula>
    </cfRule>
  </conditionalFormatting>
  <conditionalFormatting sqref="L91">
    <cfRule type="expression" dxfId="1241" priority="1048">
      <formula>AND(L91="",M91&gt;0)</formula>
    </cfRule>
  </conditionalFormatting>
  <conditionalFormatting sqref="L91:M91">
    <cfRule type="cellIs" dxfId="1240" priority="1049" operator="equal">
      <formula>0</formula>
    </cfRule>
  </conditionalFormatting>
  <conditionalFormatting sqref="R91">
    <cfRule type="containsText" dxfId="1239" priority="1046" operator="containsText" text="Error">
      <formula>NOT(ISERROR(SEARCH("Error",R91)))</formula>
    </cfRule>
  </conditionalFormatting>
  <conditionalFormatting sqref="N91">
    <cfRule type="expression" dxfId="1238" priority="1045">
      <formula>ISNUMBER(N91)=FALSE</formula>
    </cfRule>
  </conditionalFormatting>
  <conditionalFormatting sqref="D92:E92">
    <cfRule type="containsBlanks" dxfId="1237" priority="1044">
      <formula>LEN(TRIM(D92))=0</formula>
    </cfRule>
  </conditionalFormatting>
  <conditionalFormatting sqref="H92 K92">
    <cfRule type="expression" dxfId="1236" priority="1042">
      <formula>ISNUMBER(H92)=FALSE</formula>
    </cfRule>
  </conditionalFormatting>
  <conditionalFormatting sqref="F92:K92">
    <cfRule type="containsBlanks" dxfId="1235" priority="1039">
      <formula>LEN(TRIM(F92))=0</formula>
    </cfRule>
  </conditionalFormatting>
  <conditionalFormatting sqref="B92:C92">
    <cfRule type="containsBlanks" dxfId="1234" priority="1040">
      <formula>LEN(TRIM(B92))=0</formula>
    </cfRule>
  </conditionalFormatting>
  <conditionalFormatting sqref="K92">
    <cfRule type="cellIs" dxfId="1233" priority="1038" operator="lessThan">
      <formula>0</formula>
    </cfRule>
    <cfRule type="cellIs" dxfId="1232" priority="1043" operator="equal">
      <formula>0</formula>
    </cfRule>
  </conditionalFormatting>
  <conditionalFormatting sqref="H92">
    <cfRule type="cellIs" dxfId="1231" priority="1041" operator="lessThanOrEqual">
      <formula>0</formula>
    </cfRule>
  </conditionalFormatting>
  <conditionalFormatting sqref="M92">
    <cfRule type="expression" dxfId="1230" priority="1035">
      <formula>AND(M92=0,L92&lt;&gt;"")</formula>
    </cfRule>
  </conditionalFormatting>
  <conditionalFormatting sqref="L92">
    <cfRule type="expression" dxfId="1229" priority="1036">
      <formula>AND(L92="",M92&gt;0)</formula>
    </cfRule>
  </conditionalFormatting>
  <conditionalFormatting sqref="L92:M92">
    <cfRule type="cellIs" dxfId="1228" priority="1037" operator="equal">
      <formula>0</formula>
    </cfRule>
  </conditionalFormatting>
  <conditionalFormatting sqref="R92">
    <cfRule type="containsText" dxfId="1227" priority="1034" operator="containsText" text="Error">
      <formula>NOT(ISERROR(SEARCH("Error",R92)))</formula>
    </cfRule>
  </conditionalFormatting>
  <conditionalFormatting sqref="N92">
    <cfRule type="expression" dxfId="1226" priority="1033">
      <formula>ISNUMBER(N92)=FALSE</formula>
    </cfRule>
  </conditionalFormatting>
  <conditionalFormatting sqref="D93:E93">
    <cfRule type="containsBlanks" dxfId="1225" priority="1032">
      <formula>LEN(TRIM(D93))=0</formula>
    </cfRule>
  </conditionalFormatting>
  <conditionalFormatting sqref="H93 K93">
    <cfRule type="expression" dxfId="1224" priority="1030">
      <formula>ISNUMBER(H93)=FALSE</formula>
    </cfRule>
  </conditionalFormatting>
  <conditionalFormatting sqref="F93:K93">
    <cfRule type="containsBlanks" dxfId="1223" priority="1027">
      <formula>LEN(TRIM(F93))=0</formula>
    </cfRule>
  </conditionalFormatting>
  <conditionalFormatting sqref="B93:C93">
    <cfRule type="containsBlanks" dxfId="1222" priority="1028">
      <formula>LEN(TRIM(B93))=0</formula>
    </cfRule>
  </conditionalFormatting>
  <conditionalFormatting sqref="K93">
    <cfRule type="cellIs" dxfId="1221" priority="1026" operator="lessThan">
      <formula>0</formula>
    </cfRule>
    <cfRule type="cellIs" dxfId="1220" priority="1031" operator="equal">
      <formula>0</formula>
    </cfRule>
  </conditionalFormatting>
  <conditionalFormatting sqref="H93">
    <cfRule type="cellIs" dxfId="1219" priority="1029" operator="lessThanOrEqual">
      <formula>0</formula>
    </cfRule>
  </conditionalFormatting>
  <conditionalFormatting sqref="M93">
    <cfRule type="expression" dxfId="1218" priority="1023">
      <formula>AND(M93=0,L93&lt;&gt;"")</formula>
    </cfRule>
  </conditionalFormatting>
  <conditionalFormatting sqref="L93">
    <cfRule type="expression" dxfId="1217" priority="1024">
      <formula>AND(L93="",M93&gt;0)</formula>
    </cfRule>
  </conditionalFormatting>
  <conditionalFormatting sqref="L93:M93">
    <cfRule type="cellIs" dxfId="1216" priority="1025" operator="equal">
      <formula>0</formula>
    </cfRule>
  </conditionalFormatting>
  <conditionalFormatting sqref="R93">
    <cfRule type="containsText" dxfId="1215" priority="1022" operator="containsText" text="Error">
      <formula>NOT(ISERROR(SEARCH("Error",R93)))</formula>
    </cfRule>
  </conditionalFormatting>
  <conditionalFormatting sqref="N93">
    <cfRule type="expression" dxfId="1214" priority="1021">
      <formula>ISNUMBER(N93)=FALSE</formula>
    </cfRule>
  </conditionalFormatting>
  <conditionalFormatting sqref="D94:E94">
    <cfRule type="containsBlanks" dxfId="1213" priority="1020">
      <formula>LEN(TRIM(D94))=0</formula>
    </cfRule>
  </conditionalFormatting>
  <conditionalFormatting sqref="H94 K94">
    <cfRule type="expression" dxfId="1212" priority="1018">
      <formula>ISNUMBER(H94)=FALSE</formula>
    </cfRule>
  </conditionalFormatting>
  <conditionalFormatting sqref="F94:K94">
    <cfRule type="containsBlanks" dxfId="1211" priority="1015">
      <formula>LEN(TRIM(F94))=0</formula>
    </cfRule>
  </conditionalFormatting>
  <conditionalFormatting sqref="B94:C94">
    <cfRule type="containsBlanks" dxfId="1210" priority="1016">
      <formula>LEN(TRIM(B94))=0</formula>
    </cfRule>
  </conditionalFormatting>
  <conditionalFormatting sqref="K94">
    <cfRule type="cellIs" dxfId="1209" priority="1014" operator="lessThan">
      <formula>0</formula>
    </cfRule>
    <cfRule type="cellIs" dxfId="1208" priority="1019" operator="equal">
      <formula>0</formula>
    </cfRule>
  </conditionalFormatting>
  <conditionalFormatting sqref="H94">
    <cfRule type="cellIs" dxfId="1207" priority="1017" operator="lessThanOrEqual">
      <formula>0</formula>
    </cfRule>
  </conditionalFormatting>
  <conditionalFormatting sqref="M94">
    <cfRule type="expression" dxfId="1206" priority="1011">
      <formula>AND(M94=0,L94&lt;&gt;"")</formula>
    </cfRule>
  </conditionalFormatting>
  <conditionalFormatting sqref="L94">
    <cfRule type="expression" dxfId="1205" priority="1012">
      <formula>AND(L94="",M94&gt;0)</formula>
    </cfRule>
  </conditionalFormatting>
  <conditionalFormatting sqref="L94:M94">
    <cfRule type="cellIs" dxfId="1204" priority="1013" operator="equal">
      <formula>0</formula>
    </cfRule>
  </conditionalFormatting>
  <conditionalFormatting sqref="R94">
    <cfRule type="containsText" dxfId="1203" priority="1010" operator="containsText" text="Error">
      <formula>NOT(ISERROR(SEARCH("Error",R94)))</formula>
    </cfRule>
  </conditionalFormatting>
  <conditionalFormatting sqref="N94">
    <cfRule type="expression" dxfId="1202" priority="1009">
      <formula>ISNUMBER(N94)=FALSE</formula>
    </cfRule>
  </conditionalFormatting>
  <conditionalFormatting sqref="D95:E95">
    <cfRule type="containsBlanks" dxfId="1201" priority="1008">
      <formula>LEN(TRIM(D95))=0</formula>
    </cfRule>
  </conditionalFormatting>
  <conditionalFormatting sqref="H95 K95">
    <cfRule type="expression" dxfId="1200" priority="1006">
      <formula>ISNUMBER(H95)=FALSE</formula>
    </cfRule>
  </conditionalFormatting>
  <conditionalFormatting sqref="F95:K95">
    <cfRule type="containsBlanks" dxfId="1199" priority="1003">
      <formula>LEN(TRIM(F95))=0</formula>
    </cfRule>
  </conditionalFormatting>
  <conditionalFormatting sqref="B95:C95">
    <cfRule type="containsBlanks" dxfId="1198" priority="1004">
      <formula>LEN(TRIM(B95))=0</formula>
    </cfRule>
  </conditionalFormatting>
  <conditionalFormatting sqref="K95">
    <cfRule type="cellIs" dxfId="1197" priority="1002" operator="lessThan">
      <formula>0</formula>
    </cfRule>
    <cfRule type="cellIs" dxfId="1196" priority="1007" operator="equal">
      <formula>0</formula>
    </cfRule>
  </conditionalFormatting>
  <conditionalFormatting sqref="H95">
    <cfRule type="cellIs" dxfId="1195" priority="1005" operator="lessThanOrEqual">
      <formula>0</formula>
    </cfRule>
  </conditionalFormatting>
  <conditionalFormatting sqref="M95">
    <cfRule type="expression" dxfId="1194" priority="999">
      <formula>AND(M95=0,L95&lt;&gt;"")</formula>
    </cfRule>
  </conditionalFormatting>
  <conditionalFormatting sqref="L95">
    <cfRule type="expression" dxfId="1193" priority="1000">
      <formula>AND(L95="",M95&gt;0)</formula>
    </cfRule>
  </conditionalFormatting>
  <conditionalFormatting sqref="L95:M95">
    <cfRule type="cellIs" dxfId="1192" priority="1001" operator="equal">
      <formula>0</formula>
    </cfRule>
  </conditionalFormatting>
  <conditionalFormatting sqref="R95">
    <cfRule type="containsText" dxfId="1191" priority="998" operator="containsText" text="Error">
      <formula>NOT(ISERROR(SEARCH("Error",R95)))</formula>
    </cfRule>
  </conditionalFormatting>
  <conditionalFormatting sqref="N95">
    <cfRule type="expression" dxfId="1190" priority="997">
      <formula>ISNUMBER(N95)=FALSE</formula>
    </cfRule>
  </conditionalFormatting>
  <conditionalFormatting sqref="D96:E96">
    <cfRule type="containsBlanks" dxfId="1189" priority="996">
      <formula>LEN(TRIM(D96))=0</formula>
    </cfRule>
  </conditionalFormatting>
  <conditionalFormatting sqref="H96 K96">
    <cfRule type="expression" dxfId="1188" priority="994">
      <formula>ISNUMBER(H96)=FALSE</formula>
    </cfRule>
  </conditionalFormatting>
  <conditionalFormatting sqref="F96:K96">
    <cfRule type="containsBlanks" dxfId="1187" priority="991">
      <formula>LEN(TRIM(F96))=0</formula>
    </cfRule>
  </conditionalFormatting>
  <conditionalFormatting sqref="B96:C96">
    <cfRule type="containsBlanks" dxfId="1186" priority="992">
      <formula>LEN(TRIM(B96))=0</formula>
    </cfRule>
  </conditionalFormatting>
  <conditionalFormatting sqref="K96">
    <cfRule type="cellIs" dxfId="1185" priority="990" operator="lessThan">
      <formula>0</formula>
    </cfRule>
    <cfRule type="cellIs" dxfId="1184" priority="995" operator="equal">
      <formula>0</formula>
    </cfRule>
  </conditionalFormatting>
  <conditionalFormatting sqref="H96">
    <cfRule type="cellIs" dxfId="1183" priority="993" operator="lessThanOrEqual">
      <formula>0</formula>
    </cfRule>
  </conditionalFormatting>
  <conditionalFormatting sqref="M96">
    <cfRule type="expression" dxfId="1182" priority="987">
      <formula>AND(M96=0,L96&lt;&gt;"")</formula>
    </cfRule>
  </conditionalFormatting>
  <conditionalFormatting sqref="L96">
    <cfRule type="expression" dxfId="1181" priority="988">
      <formula>AND(L96="",M96&gt;0)</formula>
    </cfRule>
  </conditionalFormatting>
  <conditionalFormatting sqref="L96:M96">
    <cfRule type="cellIs" dxfId="1180" priority="989" operator="equal">
      <formula>0</formula>
    </cfRule>
  </conditionalFormatting>
  <conditionalFormatting sqref="R96">
    <cfRule type="containsText" dxfId="1179" priority="986" operator="containsText" text="Error">
      <formula>NOT(ISERROR(SEARCH("Error",R96)))</formula>
    </cfRule>
  </conditionalFormatting>
  <conditionalFormatting sqref="N96">
    <cfRule type="expression" dxfId="1178" priority="985">
      <formula>ISNUMBER(N96)=FALSE</formula>
    </cfRule>
  </conditionalFormatting>
  <conditionalFormatting sqref="D97:E97">
    <cfRule type="containsBlanks" dxfId="1177" priority="984">
      <formula>LEN(TRIM(D97))=0</formula>
    </cfRule>
  </conditionalFormatting>
  <conditionalFormatting sqref="H97 K97">
    <cfRule type="expression" dxfId="1176" priority="982">
      <formula>ISNUMBER(H97)=FALSE</formula>
    </cfRule>
  </conditionalFormatting>
  <conditionalFormatting sqref="F97:K97">
    <cfRule type="containsBlanks" dxfId="1175" priority="979">
      <formula>LEN(TRIM(F97))=0</formula>
    </cfRule>
  </conditionalFormatting>
  <conditionalFormatting sqref="B97:C97">
    <cfRule type="containsBlanks" dxfId="1174" priority="980">
      <formula>LEN(TRIM(B97))=0</formula>
    </cfRule>
  </conditionalFormatting>
  <conditionalFormatting sqref="K97">
    <cfRule type="cellIs" dxfId="1173" priority="978" operator="lessThan">
      <formula>0</formula>
    </cfRule>
    <cfRule type="cellIs" dxfId="1172" priority="983" operator="equal">
      <formula>0</formula>
    </cfRule>
  </conditionalFormatting>
  <conditionalFormatting sqref="H97">
    <cfRule type="cellIs" dxfId="1171" priority="981" operator="lessThanOrEqual">
      <formula>0</formula>
    </cfRule>
  </conditionalFormatting>
  <conditionalFormatting sqref="M97">
    <cfRule type="expression" dxfId="1170" priority="975">
      <formula>AND(M97=0,L97&lt;&gt;"")</formula>
    </cfRule>
  </conditionalFormatting>
  <conditionalFormatting sqref="L97">
    <cfRule type="expression" dxfId="1169" priority="976">
      <formula>AND(L97="",M97&gt;0)</formula>
    </cfRule>
  </conditionalFormatting>
  <conditionalFormatting sqref="L97:M97">
    <cfRule type="cellIs" dxfId="1168" priority="977" operator="equal">
      <formula>0</formula>
    </cfRule>
  </conditionalFormatting>
  <conditionalFormatting sqref="R97">
    <cfRule type="containsText" dxfId="1167" priority="974" operator="containsText" text="Error">
      <formula>NOT(ISERROR(SEARCH("Error",R97)))</formula>
    </cfRule>
  </conditionalFormatting>
  <conditionalFormatting sqref="N97">
    <cfRule type="expression" dxfId="1166" priority="973">
      <formula>ISNUMBER(N97)=FALSE</formula>
    </cfRule>
  </conditionalFormatting>
  <conditionalFormatting sqref="D98:E98">
    <cfRule type="containsBlanks" dxfId="1165" priority="972">
      <formula>LEN(TRIM(D98))=0</formula>
    </cfRule>
  </conditionalFormatting>
  <conditionalFormatting sqref="H98 K98">
    <cfRule type="expression" dxfId="1164" priority="970">
      <formula>ISNUMBER(H98)=FALSE</formula>
    </cfRule>
  </conditionalFormatting>
  <conditionalFormatting sqref="F98:K98">
    <cfRule type="containsBlanks" dxfId="1163" priority="967">
      <formula>LEN(TRIM(F98))=0</formula>
    </cfRule>
  </conditionalFormatting>
  <conditionalFormatting sqref="B98:C98">
    <cfRule type="containsBlanks" dxfId="1162" priority="968">
      <formula>LEN(TRIM(B98))=0</formula>
    </cfRule>
  </conditionalFormatting>
  <conditionalFormatting sqref="K98">
    <cfRule type="cellIs" dxfId="1161" priority="966" operator="lessThan">
      <formula>0</formula>
    </cfRule>
    <cfRule type="cellIs" dxfId="1160" priority="971" operator="equal">
      <formula>0</formula>
    </cfRule>
  </conditionalFormatting>
  <conditionalFormatting sqref="H98">
    <cfRule type="cellIs" dxfId="1159" priority="969" operator="lessThanOrEqual">
      <formula>0</formula>
    </cfRule>
  </conditionalFormatting>
  <conditionalFormatting sqref="M98">
    <cfRule type="expression" dxfId="1158" priority="963">
      <formula>AND(M98=0,L98&lt;&gt;"")</formula>
    </cfRule>
  </conditionalFormatting>
  <conditionalFormatting sqref="L98">
    <cfRule type="expression" dxfId="1157" priority="964">
      <formula>AND(L98="",M98&gt;0)</formula>
    </cfRule>
  </conditionalFormatting>
  <conditionalFormatting sqref="L98:M98">
    <cfRule type="cellIs" dxfId="1156" priority="965" operator="equal">
      <formula>0</formula>
    </cfRule>
  </conditionalFormatting>
  <conditionalFormatting sqref="R98">
    <cfRule type="containsText" dxfId="1155" priority="962" operator="containsText" text="Error">
      <formula>NOT(ISERROR(SEARCH("Error",R98)))</formula>
    </cfRule>
  </conditionalFormatting>
  <conditionalFormatting sqref="N98">
    <cfRule type="expression" dxfId="1154" priority="961">
      <formula>ISNUMBER(N98)=FALSE</formula>
    </cfRule>
  </conditionalFormatting>
  <conditionalFormatting sqref="D99:E99">
    <cfRule type="containsBlanks" dxfId="1153" priority="960">
      <formula>LEN(TRIM(D99))=0</formula>
    </cfRule>
  </conditionalFormatting>
  <conditionalFormatting sqref="H99 K99">
    <cfRule type="expression" dxfId="1152" priority="958">
      <formula>ISNUMBER(H99)=FALSE</formula>
    </cfRule>
  </conditionalFormatting>
  <conditionalFormatting sqref="F99:K99">
    <cfRule type="containsBlanks" dxfId="1151" priority="955">
      <formula>LEN(TRIM(F99))=0</formula>
    </cfRule>
  </conditionalFormatting>
  <conditionalFormatting sqref="B99:C99">
    <cfRule type="containsBlanks" dxfId="1150" priority="956">
      <formula>LEN(TRIM(B99))=0</formula>
    </cfRule>
  </conditionalFormatting>
  <conditionalFormatting sqref="K99">
    <cfRule type="cellIs" dxfId="1149" priority="954" operator="lessThan">
      <formula>0</formula>
    </cfRule>
    <cfRule type="cellIs" dxfId="1148" priority="959" operator="equal">
      <formula>0</formula>
    </cfRule>
  </conditionalFormatting>
  <conditionalFormatting sqref="H99">
    <cfRule type="cellIs" dxfId="1147" priority="957" operator="lessThanOrEqual">
      <formula>0</formula>
    </cfRule>
  </conditionalFormatting>
  <conditionalFormatting sqref="M99">
    <cfRule type="expression" dxfId="1146" priority="951">
      <formula>AND(M99=0,L99&lt;&gt;"")</formula>
    </cfRule>
  </conditionalFormatting>
  <conditionalFormatting sqref="L99">
    <cfRule type="expression" dxfId="1145" priority="952">
      <formula>AND(L99="",M99&gt;0)</formula>
    </cfRule>
  </conditionalFormatting>
  <conditionalFormatting sqref="L99:M99">
    <cfRule type="cellIs" dxfId="1144" priority="953" operator="equal">
      <formula>0</formula>
    </cfRule>
  </conditionalFormatting>
  <conditionalFormatting sqref="R99">
    <cfRule type="containsText" dxfId="1143" priority="950" operator="containsText" text="Error">
      <formula>NOT(ISERROR(SEARCH("Error",R99)))</formula>
    </cfRule>
  </conditionalFormatting>
  <conditionalFormatting sqref="N99">
    <cfRule type="expression" dxfId="1142" priority="949">
      <formula>ISNUMBER(N99)=FALSE</formula>
    </cfRule>
  </conditionalFormatting>
  <conditionalFormatting sqref="D100:E100">
    <cfRule type="containsBlanks" dxfId="1141" priority="948">
      <formula>LEN(TRIM(D100))=0</formula>
    </cfRule>
  </conditionalFormatting>
  <conditionalFormatting sqref="H100 K100">
    <cfRule type="expression" dxfId="1140" priority="946">
      <formula>ISNUMBER(H100)=FALSE</formula>
    </cfRule>
  </conditionalFormatting>
  <conditionalFormatting sqref="F100:K100">
    <cfRule type="containsBlanks" dxfId="1139" priority="943">
      <formula>LEN(TRIM(F100))=0</formula>
    </cfRule>
  </conditionalFormatting>
  <conditionalFormatting sqref="B100:C100">
    <cfRule type="containsBlanks" dxfId="1138" priority="944">
      <formula>LEN(TRIM(B100))=0</formula>
    </cfRule>
  </conditionalFormatting>
  <conditionalFormatting sqref="K100">
    <cfRule type="cellIs" dxfId="1137" priority="942" operator="lessThan">
      <formula>0</formula>
    </cfRule>
    <cfRule type="cellIs" dxfId="1136" priority="947" operator="equal">
      <formula>0</formula>
    </cfRule>
  </conditionalFormatting>
  <conditionalFormatting sqref="H100">
    <cfRule type="cellIs" dxfId="1135" priority="945" operator="lessThanOrEqual">
      <formula>0</formula>
    </cfRule>
  </conditionalFormatting>
  <conditionalFormatting sqref="M100">
    <cfRule type="expression" dxfId="1134" priority="939">
      <formula>AND(M100=0,L100&lt;&gt;"")</formula>
    </cfRule>
  </conditionalFormatting>
  <conditionalFormatting sqref="L100">
    <cfRule type="expression" dxfId="1133" priority="940">
      <formula>AND(L100="",M100&gt;0)</formula>
    </cfRule>
  </conditionalFormatting>
  <conditionalFormatting sqref="L100:M100">
    <cfRule type="cellIs" dxfId="1132" priority="941" operator="equal">
      <formula>0</formula>
    </cfRule>
  </conditionalFormatting>
  <conditionalFormatting sqref="R100">
    <cfRule type="containsText" dxfId="1131" priority="938" operator="containsText" text="Error">
      <formula>NOT(ISERROR(SEARCH("Error",R100)))</formula>
    </cfRule>
  </conditionalFormatting>
  <conditionalFormatting sqref="N100">
    <cfRule type="expression" dxfId="1130" priority="937">
      <formula>ISNUMBER(N100)=FALSE</formula>
    </cfRule>
  </conditionalFormatting>
  <conditionalFormatting sqref="D101:E101">
    <cfRule type="containsBlanks" dxfId="1129" priority="936">
      <formula>LEN(TRIM(D101))=0</formula>
    </cfRule>
  </conditionalFormatting>
  <conditionalFormatting sqref="H101 K101">
    <cfRule type="expression" dxfId="1128" priority="934">
      <formula>ISNUMBER(H101)=FALSE</formula>
    </cfRule>
  </conditionalFormatting>
  <conditionalFormatting sqref="F101:K101">
    <cfRule type="containsBlanks" dxfId="1127" priority="931">
      <formula>LEN(TRIM(F101))=0</formula>
    </cfRule>
  </conditionalFormatting>
  <conditionalFormatting sqref="B101:C101">
    <cfRule type="containsBlanks" dxfId="1126" priority="932">
      <formula>LEN(TRIM(B101))=0</formula>
    </cfRule>
  </conditionalFormatting>
  <conditionalFormatting sqref="K101">
    <cfRule type="cellIs" dxfId="1125" priority="930" operator="lessThan">
      <formula>0</formula>
    </cfRule>
    <cfRule type="cellIs" dxfId="1124" priority="935" operator="equal">
      <formula>0</formula>
    </cfRule>
  </conditionalFormatting>
  <conditionalFormatting sqref="H101">
    <cfRule type="cellIs" dxfId="1123" priority="933" operator="lessThanOrEqual">
      <formula>0</formula>
    </cfRule>
  </conditionalFormatting>
  <conditionalFormatting sqref="M101">
    <cfRule type="expression" dxfId="1122" priority="927">
      <formula>AND(M101=0,L101&lt;&gt;"")</formula>
    </cfRule>
  </conditionalFormatting>
  <conditionalFormatting sqref="L101">
    <cfRule type="expression" dxfId="1121" priority="928">
      <formula>AND(L101="",M101&gt;0)</formula>
    </cfRule>
  </conditionalFormatting>
  <conditionalFormatting sqref="L101:M101">
    <cfRule type="cellIs" dxfId="1120" priority="929" operator="equal">
      <formula>0</formula>
    </cfRule>
  </conditionalFormatting>
  <conditionalFormatting sqref="R101">
    <cfRule type="containsText" dxfId="1119" priority="926" operator="containsText" text="Error">
      <formula>NOT(ISERROR(SEARCH("Error",R101)))</formula>
    </cfRule>
  </conditionalFormatting>
  <conditionalFormatting sqref="N101">
    <cfRule type="expression" dxfId="1118" priority="925">
      <formula>ISNUMBER(N101)=FALSE</formula>
    </cfRule>
  </conditionalFormatting>
  <conditionalFormatting sqref="D102:E102">
    <cfRule type="containsBlanks" dxfId="1117" priority="924">
      <formula>LEN(TRIM(D102))=0</formula>
    </cfRule>
  </conditionalFormatting>
  <conditionalFormatting sqref="H102 K102">
    <cfRule type="expression" dxfId="1116" priority="922">
      <formula>ISNUMBER(H102)=FALSE</formula>
    </cfRule>
  </conditionalFormatting>
  <conditionalFormatting sqref="F102:K102">
    <cfRule type="containsBlanks" dxfId="1115" priority="919">
      <formula>LEN(TRIM(F102))=0</formula>
    </cfRule>
  </conditionalFormatting>
  <conditionalFormatting sqref="B102:C102">
    <cfRule type="containsBlanks" dxfId="1114" priority="920">
      <formula>LEN(TRIM(B102))=0</formula>
    </cfRule>
  </conditionalFormatting>
  <conditionalFormatting sqref="K102">
    <cfRule type="cellIs" dxfId="1113" priority="918" operator="lessThan">
      <formula>0</formula>
    </cfRule>
    <cfRule type="cellIs" dxfId="1112" priority="923" operator="equal">
      <formula>0</formula>
    </cfRule>
  </conditionalFormatting>
  <conditionalFormatting sqref="H102">
    <cfRule type="cellIs" dxfId="1111" priority="921" operator="lessThanOrEqual">
      <formula>0</formula>
    </cfRule>
  </conditionalFormatting>
  <conditionalFormatting sqref="M102">
    <cfRule type="expression" dxfId="1110" priority="915">
      <formula>AND(M102=0,L102&lt;&gt;"")</formula>
    </cfRule>
  </conditionalFormatting>
  <conditionalFormatting sqref="L102">
    <cfRule type="expression" dxfId="1109" priority="916">
      <formula>AND(L102="",M102&gt;0)</formula>
    </cfRule>
  </conditionalFormatting>
  <conditionalFormatting sqref="L102:M102">
    <cfRule type="cellIs" dxfId="1108" priority="917" operator="equal">
      <formula>0</formula>
    </cfRule>
  </conditionalFormatting>
  <conditionalFormatting sqref="R102">
    <cfRule type="containsText" dxfId="1107" priority="914" operator="containsText" text="Error">
      <formula>NOT(ISERROR(SEARCH("Error",R102)))</formula>
    </cfRule>
  </conditionalFormatting>
  <conditionalFormatting sqref="N102">
    <cfRule type="expression" dxfId="1106" priority="913">
      <formula>ISNUMBER(N102)=FALSE</formula>
    </cfRule>
  </conditionalFormatting>
  <conditionalFormatting sqref="D103:E103">
    <cfRule type="containsBlanks" dxfId="1105" priority="912">
      <formula>LEN(TRIM(D103))=0</formula>
    </cfRule>
  </conditionalFormatting>
  <conditionalFormatting sqref="H103 K103">
    <cfRule type="expression" dxfId="1104" priority="910">
      <formula>ISNUMBER(H103)=FALSE</formula>
    </cfRule>
  </conditionalFormatting>
  <conditionalFormatting sqref="F103:K103">
    <cfRule type="containsBlanks" dxfId="1103" priority="907">
      <formula>LEN(TRIM(F103))=0</formula>
    </cfRule>
  </conditionalFormatting>
  <conditionalFormatting sqref="B103:C103">
    <cfRule type="containsBlanks" dxfId="1102" priority="908">
      <formula>LEN(TRIM(B103))=0</formula>
    </cfRule>
  </conditionalFormatting>
  <conditionalFormatting sqref="K103">
    <cfRule type="cellIs" dxfId="1101" priority="906" operator="lessThan">
      <formula>0</formula>
    </cfRule>
    <cfRule type="cellIs" dxfId="1100" priority="911" operator="equal">
      <formula>0</formula>
    </cfRule>
  </conditionalFormatting>
  <conditionalFormatting sqref="H103">
    <cfRule type="cellIs" dxfId="1099" priority="909" operator="lessThanOrEqual">
      <formula>0</formula>
    </cfRule>
  </conditionalFormatting>
  <conditionalFormatting sqref="M103">
    <cfRule type="expression" dxfId="1098" priority="903">
      <formula>AND(M103=0,L103&lt;&gt;"")</formula>
    </cfRule>
  </conditionalFormatting>
  <conditionalFormatting sqref="L103">
    <cfRule type="expression" dxfId="1097" priority="904">
      <formula>AND(L103="",M103&gt;0)</formula>
    </cfRule>
  </conditionalFormatting>
  <conditionalFormatting sqref="L103:M103">
    <cfRule type="cellIs" dxfId="1096" priority="905" operator="equal">
      <formula>0</formula>
    </cfRule>
  </conditionalFormatting>
  <conditionalFormatting sqref="R103">
    <cfRule type="containsText" dxfId="1095" priority="902" operator="containsText" text="Error">
      <formula>NOT(ISERROR(SEARCH("Error",R103)))</formula>
    </cfRule>
  </conditionalFormatting>
  <conditionalFormatting sqref="N103">
    <cfRule type="expression" dxfId="1094" priority="901">
      <formula>ISNUMBER(N103)=FALSE</formula>
    </cfRule>
  </conditionalFormatting>
  <conditionalFormatting sqref="D104:E104">
    <cfRule type="containsBlanks" dxfId="1093" priority="900">
      <formula>LEN(TRIM(D104))=0</formula>
    </cfRule>
  </conditionalFormatting>
  <conditionalFormatting sqref="H104 K104">
    <cfRule type="expression" dxfId="1092" priority="898">
      <formula>ISNUMBER(H104)=FALSE</formula>
    </cfRule>
  </conditionalFormatting>
  <conditionalFormatting sqref="F104:K104">
    <cfRule type="containsBlanks" dxfId="1091" priority="895">
      <formula>LEN(TRIM(F104))=0</formula>
    </cfRule>
  </conditionalFormatting>
  <conditionalFormatting sqref="B104:C104">
    <cfRule type="containsBlanks" dxfId="1090" priority="896">
      <formula>LEN(TRIM(B104))=0</formula>
    </cfRule>
  </conditionalFormatting>
  <conditionalFormatting sqref="K104">
    <cfRule type="cellIs" dxfId="1089" priority="894" operator="lessThan">
      <formula>0</formula>
    </cfRule>
    <cfRule type="cellIs" dxfId="1088" priority="899" operator="equal">
      <formula>0</formula>
    </cfRule>
  </conditionalFormatting>
  <conditionalFormatting sqref="H104">
    <cfRule type="cellIs" dxfId="1087" priority="897" operator="lessThanOrEqual">
      <formula>0</formula>
    </cfRule>
  </conditionalFormatting>
  <conditionalFormatting sqref="M104">
    <cfRule type="expression" dxfId="1086" priority="891">
      <formula>AND(M104=0,L104&lt;&gt;"")</formula>
    </cfRule>
  </conditionalFormatting>
  <conditionalFormatting sqref="L104">
    <cfRule type="expression" dxfId="1085" priority="892">
      <formula>AND(L104="",M104&gt;0)</formula>
    </cfRule>
  </conditionalFormatting>
  <conditionalFormatting sqref="L104:M104">
    <cfRule type="cellIs" dxfId="1084" priority="893" operator="equal">
      <formula>0</formula>
    </cfRule>
  </conditionalFormatting>
  <conditionalFormatting sqref="R104">
    <cfRule type="containsText" dxfId="1083" priority="890" operator="containsText" text="Error">
      <formula>NOT(ISERROR(SEARCH("Error",R104)))</formula>
    </cfRule>
  </conditionalFormatting>
  <conditionalFormatting sqref="N104">
    <cfRule type="expression" dxfId="1082" priority="889">
      <formula>ISNUMBER(N104)=FALSE</formula>
    </cfRule>
  </conditionalFormatting>
  <conditionalFormatting sqref="D105:E105">
    <cfRule type="containsBlanks" dxfId="1081" priority="888">
      <formula>LEN(TRIM(D105))=0</formula>
    </cfRule>
  </conditionalFormatting>
  <conditionalFormatting sqref="H105 K105">
    <cfRule type="expression" dxfId="1080" priority="886">
      <formula>ISNUMBER(H105)=FALSE</formula>
    </cfRule>
  </conditionalFormatting>
  <conditionalFormatting sqref="F105:K105">
    <cfRule type="containsBlanks" dxfId="1079" priority="883">
      <formula>LEN(TRIM(F105))=0</formula>
    </cfRule>
  </conditionalFormatting>
  <conditionalFormatting sqref="B105:C105">
    <cfRule type="containsBlanks" dxfId="1078" priority="884">
      <formula>LEN(TRIM(B105))=0</formula>
    </cfRule>
  </conditionalFormatting>
  <conditionalFormatting sqref="K105">
    <cfRule type="cellIs" dxfId="1077" priority="882" operator="lessThan">
      <formula>0</formula>
    </cfRule>
    <cfRule type="cellIs" dxfId="1076" priority="887" operator="equal">
      <formula>0</formula>
    </cfRule>
  </conditionalFormatting>
  <conditionalFormatting sqref="H105">
    <cfRule type="cellIs" dxfId="1075" priority="885" operator="lessThanOrEqual">
      <formula>0</formula>
    </cfRule>
  </conditionalFormatting>
  <conditionalFormatting sqref="M105">
    <cfRule type="expression" dxfId="1074" priority="879">
      <formula>AND(M105=0,L105&lt;&gt;"")</formula>
    </cfRule>
  </conditionalFormatting>
  <conditionalFormatting sqref="L105">
    <cfRule type="expression" dxfId="1073" priority="880">
      <formula>AND(L105="",M105&gt;0)</formula>
    </cfRule>
  </conditionalFormatting>
  <conditionalFormatting sqref="L105:M105">
    <cfRule type="cellIs" dxfId="1072" priority="881" operator="equal">
      <formula>0</formula>
    </cfRule>
  </conditionalFormatting>
  <conditionalFormatting sqref="R105">
    <cfRule type="containsText" dxfId="1071" priority="878" operator="containsText" text="Error">
      <formula>NOT(ISERROR(SEARCH("Error",R105)))</formula>
    </cfRule>
  </conditionalFormatting>
  <conditionalFormatting sqref="N105">
    <cfRule type="expression" dxfId="1070" priority="877">
      <formula>ISNUMBER(N105)=FALSE</formula>
    </cfRule>
  </conditionalFormatting>
  <conditionalFormatting sqref="D106:E106">
    <cfRule type="containsBlanks" dxfId="1069" priority="876">
      <formula>LEN(TRIM(D106))=0</formula>
    </cfRule>
  </conditionalFormatting>
  <conditionalFormatting sqref="H106 K106">
    <cfRule type="expression" dxfId="1068" priority="874">
      <formula>ISNUMBER(H106)=FALSE</formula>
    </cfRule>
  </conditionalFormatting>
  <conditionalFormatting sqref="F106:K106">
    <cfRule type="containsBlanks" dxfId="1067" priority="871">
      <formula>LEN(TRIM(F106))=0</formula>
    </cfRule>
  </conditionalFormatting>
  <conditionalFormatting sqref="B106:C106">
    <cfRule type="containsBlanks" dxfId="1066" priority="872">
      <formula>LEN(TRIM(B106))=0</formula>
    </cfRule>
  </conditionalFormatting>
  <conditionalFormatting sqref="K106">
    <cfRule type="cellIs" dxfId="1065" priority="870" operator="lessThan">
      <formula>0</formula>
    </cfRule>
    <cfRule type="cellIs" dxfId="1064" priority="875" operator="equal">
      <formula>0</formula>
    </cfRule>
  </conditionalFormatting>
  <conditionalFormatting sqref="H106">
    <cfRule type="cellIs" dxfId="1063" priority="873" operator="lessThanOrEqual">
      <formula>0</formula>
    </cfRule>
  </conditionalFormatting>
  <conditionalFormatting sqref="M106">
    <cfRule type="expression" dxfId="1062" priority="867">
      <formula>AND(M106=0,L106&lt;&gt;"")</formula>
    </cfRule>
  </conditionalFormatting>
  <conditionalFormatting sqref="L106">
    <cfRule type="expression" dxfId="1061" priority="868">
      <formula>AND(L106="",M106&gt;0)</formula>
    </cfRule>
  </conditionalFormatting>
  <conditionalFormatting sqref="L106:M106">
    <cfRule type="cellIs" dxfId="1060" priority="869" operator="equal">
      <formula>0</formula>
    </cfRule>
  </conditionalFormatting>
  <conditionalFormatting sqref="R106">
    <cfRule type="containsText" dxfId="1059" priority="866" operator="containsText" text="Error">
      <formula>NOT(ISERROR(SEARCH("Error",R106)))</formula>
    </cfRule>
  </conditionalFormatting>
  <conditionalFormatting sqref="N106">
    <cfRule type="expression" dxfId="1058" priority="865">
      <formula>ISNUMBER(N106)=FALSE</formula>
    </cfRule>
  </conditionalFormatting>
  <conditionalFormatting sqref="D107:E107">
    <cfRule type="containsBlanks" dxfId="1057" priority="864">
      <formula>LEN(TRIM(D107))=0</formula>
    </cfRule>
  </conditionalFormatting>
  <conditionalFormatting sqref="H107 K107">
    <cfRule type="expression" dxfId="1056" priority="862">
      <formula>ISNUMBER(H107)=FALSE</formula>
    </cfRule>
  </conditionalFormatting>
  <conditionalFormatting sqref="F107:K107">
    <cfRule type="containsBlanks" dxfId="1055" priority="859">
      <formula>LEN(TRIM(F107))=0</formula>
    </cfRule>
  </conditionalFormatting>
  <conditionalFormatting sqref="B107:C107">
    <cfRule type="containsBlanks" dxfId="1054" priority="860">
      <formula>LEN(TRIM(B107))=0</formula>
    </cfRule>
  </conditionalFormatting>
  <conditionalFormatting sqref="K107">
    <cfRule type="cellIs" dxfId="1053" priority="858" operator="lessThan">
      <formula>0</formula>
    </cfRule>
    <cfRule type="cellIs" dxfId="1052" priority="863" operator="equal">
      <formula>0</formula>
    </cfRule>
  </conditionalFormatting>
  <conditionalFormatting sqref="H107">
    <cfRule type="cellIs" dxfId="1051" priority="861" operator="lessThanOrEqual">
      <formula>0</formula>
    </cfRule>
  </conditionalFormatting>
  <conditionalFormatting sqref="M107">
    <cfRule type="expression" dxfId="1050" priority="855">
      <formula>AND(M107=0,L107&lt;&gt;"")</formula>
    </cfRule>
  </conditionalFormatting>
  <conditionalFormatting sqref="L107">
    <cfRule type="expression" dxfId="1049" priority="856">
      <formula>AND(L107="",M107&gt;0)</formula>
    </cfRule>
  </conditionalFormatting>
  <conditionalFormatting sqref="L107:M107">
    <cfRule type="cellIs" dxfId="1048" priority="857" operator="equal">
      <formula>0</formula>
    </cfRule>
  </conditionalFormatting>
  <conditionalFormatting sqref="R107">
    <cfRule type="containsText" dxfId="1047" priority="854" operator="containsText" text="Error">
      <formula>NOT(ISERROR(SEARCH("Error",R107)))</formula>
    </cfRule>
  </conditionalFormatting>
  <conditionalFormatting sqref="N107">
    <cfRule type="expression" dxfId="1046" priority="853">
      <formula>ISNUMBER(N107)=FALSE</formula>
    </cfRule>
  </conditionalFormatting>
  <conditionalFormatting sqref="D108:E108">
    <cfRule type="containsBlanks" dxfId="1045" priority="852">
      <formula>LEN(TRIM(D108))=0</formula>
    </cfRule>
  </conditionalFormatting>
  <conditionalFormatting sqref="H108 K108">
    <cfRule type="expression" dxfId="1044" priority="850">
      <formula>ISNUMBER(H108)=FALSE</formula>
    </cfRule>
  </conditionalFormatting>
  <conditionalFormatting sqref="F108:K108">
    <cfRule type="containsBlanks" dxfId="1043" priority="847">
      <formula>LEN(TRIM(F108))=0</formula>
    </cfRule>
  </conditionalFormatting>
  <conditionalFormatting sqref="B108:C108">
    <cfRule type="containsBlanks" dxfId="1042" priority="848">
      <formula>LEN(TRIM(B108))=0</formula>
    </cfRule>
  </conditionalFormatting>
  <conditionalFormatting sqref="K108">
    <cfRule type="cellIs" dxfId="1041" priority="846" operator="lessThan">
      <formula>0</formula>
    </cfRule>
    <cfRule type="cellIs" dxfId="1040" priority="851" operator="equal">
      <formula>0</formula>
    </cfRule>
  </conditionalFormatting>
  <conditionalFormatting sqref="H108">
    <cfRule type="cellIs" dxfId="1039" priority="849" operator="lessThanOrEqual">
      <formula>0</formula>
    </cfRule>
  </conditionalFormatting>
  <conditionalFormatting sqref="M108">
    <cfRule type="expression" dxfId="1038" priority="843">
      <formula>AND(M108=0,L108&lt;&gt;"")</formula>
    </cfRule>
  </conditionalFormatting>
  <conditionalFormatting sqref="L108">
    <cfRule type="expression" dxfId="1037" priority="844">
      <formula>AND(L108="",M108&gt;0)</formula>
    </cfRule>
  </conditionalFormatting>
  <conditionalFormatting sqref="L108:M108">
    <cfRule type="cellIs" dxfId="1036" priority="845" operator="equal">
      <formula>0</formula>
    </cfRule>
  </conditionalFormatting>
  <conditionalFormatting sqref="R108">
    <cfRule type="containsText" dxfId="1035" priority="842" operator="containsText" text="Error">
      <formula>NOT(ISERROR(SEARCH("Error",R108)))</formula>
    </cfRule>
  </conditionalFormatting>
  <conditionalFormatting sqref="N108">
    <cfRule type="expression" dxfId="1034" priority="841">
      <formula>ISNUMBER(N108)=FALSE</formula>
    </cfRule>
  </conditionalFormatting>
  <conditionalFormatting sqref="D109:E109">
    <cfRule type="containsBlanks" dxfId="1033" priority="840">
      <formula>LEN(TRIM(D109))=0</formula>
    </cfRule>
  </conditionalFormatting>
  <conditionalFormatting sqref="H109 K109">
    <cfRule type="expression" dxfId="1032" priority="838">
      <formula>ISNUMBER(H109)=FALSE</formula>
    </cfRule>
  </conditionalFormatting>
  <conditionalFormatting sqref="F109:K109">
    <cfRule type="containsBlanks" dxfId="1031" priority="835">
      <formula>LEN(TRIM(F109))=0</formula>
    </cfRule>
  </conditionalFormatting>
  <conditionalFormatting sqref="B109:C109">
    <cfRule type="containsBlanks" dxfId="1030" priority="836">
      <formula>LEN(TRIM(B109))=0</formula>
    </cfRule>
  </conditionalFormatting>
  <conditionalFormatting sqref="K109">
    <cfRule type="cellIs" dxfId="1029" priority="834" operator="lessThan">
      <formula>0</formula>
    </cfRule>
    <cfRule type="cellIs" dxfId="1028" priority="839" operator="equal">
      <formula>0</formula>
    </cfRule>
  </conditionalFormatting>
  <conditionalFormatting sqref="H109">
    <cfRule type="cellIs" dxfId="1027" priority="837" operator="lessThanOrEqual">
      <formula>0</formula>
    </cfRule>
  </conditionalFormatting>
  <conditionalFormatting sqref="M109">
    <cfRule type="expression" dxfId="1026" priority="831">
      <formula>AND(M109=0,L109&lt;&gt;"")</formula>
    </cfRule>
  </conditionalFormatting>
  <conditionalFormatting sqref="L109">
    <cfRule type="expression" dxfId="1025" priority="832">
      <formula>AND(L109="",M109&gt;0)</formula>
    </cfRule>
  </conditionalFormatting>
  <conditionalFormatting sqref="L109:M109">
    <cfRule type="cellIs" dxfId="1024" priority="833" operator="equal">
      <formula>0</formula>
    </cfRule>
  </conditionalFormatting>
  <conditionalFormatting sqref="R109">
    <cfRule type="containsText" dxfId="1023" priority="830" operator="containsText" text="Error">
      <formula>NOT(ISERROR(SEARCH("Error",R109)))</formula>
    </cfRule>
  </conditionalFormatting>
  <conditionalFormatting sqref="N109">
    <cfRule type="expression" dxfId="1022" priority="829">
      <formula>ISNUMBER(N109)=FALSE</formula>
    </cfRule>
  </conditionalFormatting>
  <conditionalFormatting sqref="D110:E110">
    <cfRule type="containsBlanks" dxfId="1021" priority="828">
      <formula>LEN(TRIM(D110))=0</formula>
    </cfRule>
  </conditionalFormatting>
  <conditionalFormatting sqref="H110 K110">
    <cfRule type="expression" dxfId="1020" priority="826">
      <formula>ISNUMBER(H110)=FALSE</formula>
    </cfRule>
  </conditionalFormatting>
  <conditionalFormatting sqref="F110:K110">
    <cfRule type="containsBlanks" dxfId="1019" priority="823">
      <formula>LEN(TRIM(F110))=0</formula>
    </cfRule>
  </conditionalFormatting>
  <conditionalFormatting sqref="B110:C110">
    <cfRule type="containsBlanks" dxfId="1018" priority="824">
      <formula>LEN(TRIM(B110))=0</formula>
    </cfRule>
  </conditionalFormatting>
  <conditionalFormatting sqref="K110">
    <cfRule type="cellIs" dxfId="1017" priority="822" operator="lessThan">
      <formula>0</formula>
    </cfRule>
    <cfRule type="cellIs" dxfId="1016" priority="827" operator="equal">
      <formula>0</formula>
    </cfRule>
  </conditionalFormatting>
  <conditionalFormatting sqref="H110">
    <cfRule type="cellIs" dxfId="1015" priority="825" operator="lessThanOrEqual">
      <formula>0</formula>
    </cfRule>
  </conditionalFormatting>
  <conditionalFormatting sqref="M110">
    <cfRule type="expression" dxfId="1014" priority="819">
      <formula>AND(M110=0,L110&lt;&gt;"")</formula>
    </cfRule>
  </conditionalFormatting>
  <conditionalFormatting sqref="L110">
    <cfRule type="expression" dxfId="1013" priority="820">
      <formula>AND(L110="",M110&gt;0)</formula>
    </cfRule>
  </conditionalFormatting>
  <conditionalFormatting sqref="L110:M110">
    <cfRule type="cellIs" dxfId="1012" priority="821" operator="equal">
      <formula>0</formula>
    </cfRule>
  </conditionalFormatting>
  <conditionalFormatting sqref="R110">
    <cfRule type="containsText" dxfId="1011" priority="818" operator="containsText" text="Error">
      <formula>NOT(ISERROR(SEARCH("Error",R110)))</formula>
    </cfRule>
  </conditionalFormatting>
  <conditionalFormatting sqref="N110">
    <cfRule type="expression" dxfId="1010" priority="817">
      <formula>ISNUMBER(N110)=FALSE</formula>
    </cfRule>
  </conditionalFormatting>
  <conditionalFormatting sqref="D111:E111">
    <cfRule type="containsBlanks" dxfId="1009" priority="816">
      <formula>LEN(TRIM(D111))=0</formula>
    </cfRule>
  </conditionalFormatting>
  <conditionalFormatting sqref="H111 K111">
    <cfRule type="expression" dxfId="1008" priority="814">
      <formula>ISNUMBER(H111)=FALSE</formula>
    </cfRule>
  </conditionalFormatting>
  <conditionalFormatting sqref="F111:K111">
    <cfRule type="containsBlanks" dxfId="1007" priority="811">
      <formula>LEN(TRIM(F111))=0</formula>
    </cfRule>
  </conditionalFormatting>
  <conditionalFormatting sqref="B111:C111">
    <cfRule type="containsBlanks" dxfId="1006" priority="812">
      <formula>LEN(TRIM(B111))=0</formula>
    </cfRule>
  </conditionalFormatting>
  <conditionalFormatting sqref="K111">
    <cfRule type="cellIs" dxfId="1005" priority="810" operator="lessThan">
      <formula>0</formula>
    </cfRule>
    <cfRule type="cellIs" dxfId="1004" priority="815" operator="equal">
      <formula>0</formula>
    </cfRule>
  </conditionalFormatting>
  <conditionalFormatting sqref="H111">
    <cfRule type="cellIs" dxfId="1003" priority="813" operator="lessThanOrEqual">
      <formula>0</formula>
    </cfRule>
  </conditionalFormatting>
  <conditionalFormatting sqref="M111">
    <cfRule type="expression" dxfId="1002" priority="807">
      <formula>AND(M111=0,L111&lt;&gt;"")</formula>
    </cfRule>
  </conditionalFormatting>
  <conditionalFormatting sqref="L111">
    <cfRule type="expression" dxfId="1001" priority="808">
      <formula>AND(L111="",M111&gt;0)</formula>
    </cfRule>
  </conditionalFormatting>
  <conditionalFormatting sqref="L111:M111">
    <cfRule type="cellIs" dxfId="1000" priority="809" operator="equal">
      <formula>0</formula>
    </cfRule>
  </conditionalFormatting>
  <conditionalFormatting sqref="R111">
    <cfRule type="containsText" dxfId="999" priority="806" operator="containsText" text="Error">
      <formula>NOT(ISERROR(SEARCH("Error",R111)))</formula>
    </cfRule>
  </conditionalFormatting>
  <conditionalFormatting sqref="N111">
    <cfRule type="expression" dxfId="998" priority="805">
      <formula>ISNUMBER(N111)=FALSE</formula>
    </cfRule>
  </conditionalFormatting>
  <conditionalFormatting sqref="D112:E112">
    <cfRule type="containsBlanks" dxfId="997" priority="804">
      <formula>LEN(TRIM(D112))=0</formula>
    </cfRule>
  </conditionalFormatting>
  <conditionalFormatting sqref="H112 K112">
    <cfRule type="expression" dxfId="996" priority="802">
      <formula>ISNUMBER(H112)=FALSE</formula>
    </cfRule>
  </conditionalFormatting>
  <conditionalFormatting sqref="F112:K112">
    <cfRule type="containsBlanks" dxfId="995" priority="799">
      <formula>LEN(TRIM(F112))=0</formula>
    </cfRule>
  </conditionalFormatting>
  <conditionalFormatting sqref="B112:C112">
    <cfRule type="containsBlanks" dxfId="994" priority="800">
      <formula>LEN(TRIM(B112))=0</formula>
    </cfRule>
  </conditionalFormatting>
  <conditionalFormatting sqref="K112">
    <cfRule type="cellIs" dxfId="993" priority="798" operator="lessThan">
      <formula>0</formula>
    </cfRule>
    <cfRule type="cellIs" dxfId="992" priority="803" operator="equal">
      <formula>0</formula>
    </cfRule>
  </conditionalFormatting>
  <conditionalFormatting sqref="H112">
    <cfRule type="cellIs" dxfId="991" priority="801" operator="lessThanOrEqual">
      <formula>0</formula>
    </cfRule>
  </conditionalFormatting>
  <conditionalFormatting sqref="M112">
    <cfRule type="expression" dxfId="990" priority="795">
      <formula>AND(M112=0,L112&lt;&gt;"")</formula>
    </cfRule>
  </conditionalFormatting>
  <conditionalFormatting sqref="L112">
    <cfRule type="expression" dxfId="989" priority="796">
      <formula>AND(L112="",M112&gt;0)</formula>
    </cfRule>
  </conditionalFormatting>
  <conditionalFormatting sqref="L112:M112">
    <cfRule type="cellIs" dxfId="988" priority="797" operator="equal">
      <formula>0</formula>
    </cfRule>
  </conditionalFormatting>
  <conditionalFormatting sqref="R112">
    <cfRule type="containsText" dxfId="987" priority="794" operator="containsText" text="Error">
      <formula>NOT(ISERROR(SEARCH("Error",R112)))</formula>
    </cfRule>
  </conditionalFormatting>
  <conditionalFormatting sqref="N112">
    <cfRule type="expression" dxfId="986" priority="793">
      <formula>ISNUMBER(N112)=FALSE</formula>
    </cfRule>
  </conditionalFormatting>
  <conditionalFormatting sqref="D113:E113">
    <cfRule type="containsBlanks" dxfId="985" priority="792">
      <formula>LEN(TRIM(D113))=0</formula>
    </cfRule>
  </conditionalFormatting>
  <conditionalFormatting sqref="H113 K113">
    <cfRule type="expression" dxfId="984" priority="790">
      <formula>ISNUMBER(H113)=FALSE</formula>
    </cfRule>
  </conditionalFormatting>
  <conditionalFormatting sqref="F113:K113">
    <cfRule type="containsBlanks" dxfId="983" priority="787">
      <formula>LEN(TRIM(F113))=0</formula>
    </cfRule>
  </conditionalFormatting>
  <conditionalFormatting sqref="B113:C113">
    <cfRule type="containsBlanks" dxfId="982" priority="788">
      <formula>LEN(TRIM(B113))=0</formula>
    </cfRule>
  </conditionalFormatting>
  <conditionalFormatting sqref="K113">
    <cfRule type="cellIs" dxfId="981" priority="786" operator="lessThan">
      <formula>0</formula>
    </cfRule>
    <cfRule type="cellIs" dxfId="980" priority="791" operator="equal">
      <formula>0</formula>
    </cfRule>
  </conditionalFormatting>
  <conditionalFormatting sqref="H113">
    <cfRule type="cellIs" dxfId="979" priority="789" operator="lessThanOrEqual">
      <formula>0</formula>
    </cfRule>
  </conditionalFormatting>
  <conditionalFormatting sqref="M113">
    <cfRule type="expression" dxfId="978" priority="783">
      <formula>AND(M113=0,L113&lt;&gt;"")</formula>
    </cfRule>
  </conditionalFormatting>
  <conditionalFormatting sqref="L113">
    <cfRule type="expression" dxfId="977" priority="784">
      <formula>AND(L113="",M113&gt;0)</formula>
    </cfRule>
  </conditionalFormatting>
  <conditionalFormatting sqref="L113:M113">
    <cfRule type="cellIs" dxfId="976" priority="785" operator="equal">
      <formula>0</formula>
    </cfRule>
  </conditionalFormatting>
  <conditionalFormatting sqref="R113">
    <cfRule type="containsText" dxfId="975" priority="782" operator="containsText" text="Error">
      <formula>NOT(ISERROR(SEARCH("Error",R113)))</formula>
    </cfRule>
  </conditionalFormatting>
  <conditionalFormatting sqref="N113">
    <cfRule type="expression" dxfId="974" priority="781">
      <formula>ISNUMBER(N113)=FALSE</formula>
    </cfRule>
  </conditionalFormatting>
  <conditionalFormatting sqref="D114:E114">
    <cfRule type="containsBlanks" dxfId="973" priority="780">
      <formula>LEN(TRIM(D114))=0</formula>
    </cfRule>
  </conditionalFormatting>
  <conditionalFormatting sqref="H114 K114">
    <cfRule type="expression" dxfId="972" priority="778">
      <formula>ISNUMBER(H114)=FALSE</formula>
    </cfRule>
  </conditionalFormatting>
  <conditionalFormatting sqref="F114:K114">
    <cfRule type="containsBlanks" dxfId="971" priority="775">
      <formula>LEN(TRIM(F114))=0</formula>
    </cfRule>
  </conditionalFormatting>
  <conditionalFormatting sqref="B114:C114">
    <cfRule type="containsBlanks" dxfId="970" priority="776">
      <formula>LEN(TRIM(B114))=0</formula>
    </cfRule>
  </conditionalFormatting>
  <conditionalFormatting sqref="K114">
    <cfRule type="cellIs" dxfId="969" priority="774" operator="lessThan">
      <formula>0</formula>
    </cfRule>
    <cfRule type="cellIs" dxfId="968" priority="779" operator="equal">
      <formula>0</formula>
    </cfRule>
  </conditionalFormatting>
  <conditionalFormatting sqref="H114">
    <cfRule type="cellIs" dxfId="967" priority="777" operator="lessThanOrEqual">
      <formula>0</formula>
    </cfRule>
  </conditionalFormatting>
  <conditionalFormatting sqref="M114">
    <cfRule type="expression" dxfId="966" priority="771">
      <formula>AND(M114=0,L114&lt;&gt;"")</formula>
    </cfRule>
  </conditionalFormatting>
  <conditionalFormatting sqref="L114">
    <cfRule type="expression" dxfId="965" priority="772">
      <formula>AND(L114="",M114&gt;0)</formula>
    </cfRule>
  </conditionalFormatting>
  <conditionalFormatting sqref="L114:M114">
    <cfRule type="cellIs" dxfId="964" priority="773" operator="equal">
      <formula>0</formula>
    </cfRule>
  </conditionalFormatting>
  <conditionalFormatting sqref="R114">
    <cfRule type="containsText" dxfId="963" priority="770" operator="containsText" text="Error">
      <formula>NOT(ISERROR(SEARCH("Error",R114)))</formula>
    </cfRule>
  </conditionalFormatting>
  <conditionalFormatting sqref="N114">
    <cfRule type="expression" dxfId="962" priority="769">
      <formula>ISNUMBER(N114)=FALSE</formula>
    </cfRule>
  </conditionalFormatting>
  <conditionalFormatting sqref="D115:E115">
    <cfRule type="containsBlanks" dxfId="961" priority="768">
      <formula>LEN(TRIM(D115))=0</formula>
    </cfRule>
  </conditionalFormatting>
  <conditionalFormatting sqref="H115 K115">
    <cfRule type="expression" dxfId="960" priority="766">
      <formula>ISNUMBER(H115)=FALSE</formula>
    </cfRule>
  </conditionalFormatting>
  <conditionalFormatting sqref="F115:K115">
    <cfRule type="containsBlanks" dxfId="959" priority="763">
      <formula>LEN(TRIM(F115))=0</formula>
    </cfRule>
  </conditionalFormatting>
  <conditionalFormatting sqref="B115:C115">
    <cfRule type="containsBlanks" dxfId="958" priority="764">
      <formula>LEN(TRIM(B115))=0</formula>
    </cfRule>
  </conditionalFormatting>
  <conditionalFormatting sqref="K115">
    <cfRule type="cellIs" dxfId="957" priority="762" operator="lessThan">
      <formula>0</formula>
    </cfRule>
    <cfRule type="cellIs" dxfId="956" priority="767" operator="equal">
      <formula>0</formula>
    </cfRule>
  </conditionalFormatting>
  <conditionalFormatting sqref="H115">
    <cfRule type="cellIs" dxfId="955" priority="765" operator="lessThanOrEqual">
      <formula>0</formula>
    </cfRule>
  </conditionalFormatting>
  <conditionalFormatting sqref="M115">
    <cfRule type="expression" dxfId="954" priority="759">
      <formula>AND(M115=0,L115&lt;&gt;"")</formula>
    </cfRule>
  </conditionalFormatting>
  <conditionalFormatting sqref="L115">
    <cfRule type="expression" dxfId="953" priority="760">
      <formula>AND(L115="",M115&gt;0)</formula>
    </cfRule>
  </conditionalFormatting>
  <conditionalFormatting sqref="L115:M115">
    <cfRule type="cellIs" dxfId="952" priority="761" operator="equal">
      <formula>0</formula>
    </cfRule>
  </conditionalFormatting>
  <conditionalFormatting sqref="R115">
    <cfRule type="containsText" dxfId="951" priority="758" operator="containsText" text="Error">
      <formula>NOT(ISERROR(SEARCH("Error",R115)))</formula>
    </cfRule>
  </conditionalFormatting>
  <conditionalFormatting sqref="N115">
    <cfRule type="expression" dxfId="950" priority="757">
      <formula>ISNUMBER(N115)=FALSE</formula>
    </cfRule>
  </conditionalFormatting>
  <conditionalFormatting sqref="D116:E116">
    <cfRule type="containsBlanks" dxfId="949" priority="756">
      <formula>LEN(TRIM(D116))=0</formula>
    </cfRule>
  </conditionalFormatting>
  <conditionalFormatting sqref="H116 K116">
    <cfRule type="expression" dxfId="948" priority="754">
      <formula>ISNUMBER(H116)=FALSE</formula>
    </cfRule>
  </conditionalFormatting>
  <conditionalFormatting sqref="F116:K116">
    <cfRule type="containsBlanks" dxfId="947" priority="751">
      <formula>LEN(TRIM(F116))=0</formula>
    </cfRule>
  </conditionalFormatting>
  <conditionalFormatting sqref="B116:C116">
    <cfRule type="containsBlanks" dxfId="946" priority="752">
      <formula>LEN(TRIM(B116))=0</formula>
    </cfRule>
  </conditionalFormatting>
  <conditionalFormatting sqref="K116">
    <cfRule type="cellIs" dxfId="945" priority="750" operator="lessThan">
      <formula>0</formula>
    </cfRule>
    <cfRule type="cellIs" dxfId="944" priority="755" operator="equal">
      <formula>0</formula>
    </cfRule>
  </conditionalFormatting>
  <conditionalFormatting sqref="H116">
    <cfRule type="cellIs" dxfId="943" priority="753" operator="lessThanOrEqual">
      <formula>0</formula>
    </cfRule>
  </conditionalFormatting>
  <conditionalFormatting sqref="M116">
    <cfRule type="expression" dxfId="942" priority="747">
      <formula>AND(M116=0,L116&lt;&gt;"")</formula>
    </cfRule>
  </conditionalFormatting>
  <conditionalFormatting sqref="L116">
    <cfRule type="expression" dxfId="941" priority="748">
      <formula>AND(L116="",M116&gt;0)</formula>
    </cfRule>
  </conditionalFormatting>
  <conditionalFormatting sqref="L116:M116">
    <cfRule type="cellIs" dxfId="940" priority="749" operator="equal">
      <formula>0</formula>
    </cfRule>
  </conditionalFormatting>
  <conditionalFormatting sqref="R116">
    <cfRule type="containsText" dxfId="939" priority="746" operator="containsText" text="Error">
      <formula>NOT(ISERROR(SEARCH("Error",R116)))</formula>
    </cfRule>
  </conditionalFormatting>
  <conditionalFormatting sqref="N116">
    <cfRule type="expression" dxfId="938" priority="745">
      <formula>ISNUMBER(N116)=FALSE</formula>
    </cfRule>
  </conditionalFormatting>
  <conditionalFormatting sqref="D117:E117">
    <cfRule type="containsBlanks" dxfId="937" priority="744">
      <formula>LEN(TRIM(D117))=0</formula>
    </cfRule>
  </conditionalFormatting>
  <conditionalFormatting sqref="H117 K117">
    <cfRule type="expression" dxfId="936" priority="742">
      <formula>ISNUMBER(H117)=FALSE</formula>
    </cfRule>
  </conditionalFormatting>
  <conditionalFormatting sqref="F117:K117">
    <cfRule type="containsBlanks" dxfId="935" priority="739">
      <formula>LEN(TRIM(F117))=0</formula>
    </cfRule>
  </conditionalFormatting>
  <conditionalFormatting sqref="B117:C117">
    <cfRule type="containsBlanks" dxfId="934" priority="740">
      <formula>LEN(TRIM(B117))=0</formula>
    </cfRule>
  </conditionalFormatting>
  <conditionalFormatting sqref="K117">
    <cfRule type="cellIs" dxfId="933" priority="738" operator="lessThan">
      <formula>0</formula>
    </cfRule>
    <cfRule type="cellIs" dxfId="932" priority="743" operator="equal">
      <formula>0</formula>
    </cfRule>
  </conditionalFormatting>
  <conditionalFormatting sqref="H117">
    <cfRule type="cellIs" dxfId="931" priority="741" operator="lessThanOrEqual">
      <formula>0</formula>
    </cfRule>
  </conditionalFormatting>
  <conditionalFormatting sqref="M117">
    <cfRule type="expression" dxfId="930" priority="735">
      <formula>AND(M117=0,L117&lt;&gt;"")</formula>
    </cfRule>
  </conditionalFormatting>
  <conditionalFormatting sqref="L117">
    <cfRule type="expression" dxfId="929" priority="736">
      <formula>AND(L117="",M117&gt;0)</formula>
    </cfRule>
  </conditionalFormatting>
  <conditionalFormatting sqref="L117:M117">
    <cfRule type="cellIs" dxfId="928" priority="737" operator="equal">
      <formula>0</formula>
    </cfRule>
  </conditionalFormatting>
  <conditionalFormatting sqref="R117">
    <cfRule type="containsText" dxfId="927" priority="734" operator="containsText" text="Error">
      <formula>NOT(ISERROR(SEARCH("Error",R117)))</formula>
    </cfRule>
  </conditionalFormatting>
  <conditionalFormatting sqref="N117">
    <cfRule type="expression" dxfId="926" priority="733">
      <formula>ISNUMBER(N117)=FALSE</formula>
    </cfRule>
  </conditionalFormatting>
  <conditionalFormatting sqref="D118:E118">
    <cfRule type="containsBlanks" dxfId="925" priority="732">
      <formula>LEN(TRIM(D118))=0</formula>
    </cfRule>
  </conditionalFormatting>
  <conditionalFormatting sqref="H118 K118">
    <cfRule type="expression" dxfId="924" priority="730">
      <formula>ISNUMBER(H118)=FALSE</formula>
    </cfRule>
  </conditionalFormatting>
  <conditionalFormatting sqref="F118:K118">
    <cfRule type="containsBlanks" dxfId="923" priority="727">
      <formula>LEN(TRIM(F118))=0</formula>
    </cfRule>
  </conditionalFormatting>
  <conditionalFormatting sqref="B118:C118">
    <cfRule type="containsBlanks" dxfId="922" priority="728">
      <formula>LEN(TRIM(B118))=0</formula>
    </cfRule>
  </conditionalFormatting>
  <conditionalFormatting sqref="K118">
    <cfRule type="cellIs" dxfId="921" priority="726" operator="lessThan">
      <formula>0</formula>
    </cfRule>
    <cfRule type="cellIs" dxfId="920" priority="731" operator="equal">
      <formula>0</formula>
    </cfRule>
  </conditionalFormatting>
  <conditionalFormatting sqref="H118">
    <cfRule type="cellIs" dxfId="919" priority="729" operator="lessThanOrEqual">
      <formula>0</formula>
    </cfRule>
  </conditionalFormatting>
  <conditionalFormatting sqref="M118">
    <cfRule type="expression" dxfId="918" priority="723">
      <formula>AND(M118=0,L118&lt;&gt;"")</formula>
    </cfRule>
  </conditionalFormatting>
  <conditionalFormatting sqref="L118">
    <cfRule type="expression" dxfId="917" priority="724">
      <formula>AND(L118="",M118&gt;0)</formula>
    </cfRule>
  </conditionalFormatting>
  <conditionalFormatting sqref="L118:M118">
    <cfRule type="cellIs" dxfId="916" priority="725" operator="equal">
      <formula>0</formula>
    </cfRule>
  </conditionalFormatting>
  <conditionalFormatting sqref="R118">
    <cfRule type="containsText" dxfId="915" priority="722" operator="containsText" text="Error">
      <formula>NOT(ISERROR(SEARCH("Error",R118)))</formula>
    </cfRule>
  </conditionalFormatting>
  <conditionalFormatting sqref="N118">
    <cfRule type="expression" dxfId="914" priority="721">
      <formula>ISNUMBER(N118)=FALSE</formula>
    </cfRule>
  </conditionalFormatting>
  <conditionalFormatting sqref="D119:E119">
    <cfRule type="containsBlanks" dxfId="913" priority="720">
      <formula>LEN(TRIM(D119))=0</formula>
    </cfRule>
  </conditionalFormatting>
  <conditionalFormatting sqref="H119 K119">
    <cfRule type="expression" dxfId="912" priority="718">
      <formula>ISNUMBER(H119)=FALSE</formula>
    </cfRule>
  </conditionalFormatting>
  <conditionalFormatting sqref="F119:K119">
    <cfRule type="containsBlanks" dxfId="911" priority="715">
      <formula>LEN(TRIM(F119))=0</formula>
    </cfRule>
  </conditionalFormatting>
  <conditionalFormatting sqref="B119:C119">
    <cfRule type="containsBlanks" dxfId="910" priority="716">
      <formula>LEN(TRIM(B119))=0</formula>
    </cfRule>
  </conditionalFormatting>
  <conditionalFormatting sqref="K119">
    <cfRule type="cellIs" dxfId="909" priority="714" operator="lessThan">
      <formula>0</formula>
    </cfRule>
    <cfRule type="cellIs" dxfId="908" priority="719" operator="equal">
      <formula>0</formula>
    </cfRule>
  </conditionalFormatting>
  <conditionalFormatting sqref="H119">
    <cfRule type="cellIs" dxfId="907" priority="717" operator="lessThanOrEqual">
      <formula>0</formula>
    </cfRule>
  </conditionalFormatting>
  <conditionalFormatting sqref="M119">
    <cfRule type="expression" dxfId="906" priority="711">
      <formula>AND(M119=0,L119&lt;&gt;"")</formula>
    </cfRule>
  </conditionalFormatting>
  <conditionalFormatting sqref="L119">
    <cfRule type="expression" dxfId="905" priority="712">
      <formula>AND(L119="",M119&gt;0)</formula>
    </cfRule>
  </conditionalFormatting>
  <conditionalFormatting sqref="L119:M119">
    <cfRule type="cellIs" dxfId="904" priority="713" operator="equal">
      <formula>0</formula>
    </cfRule>
  </conditionalFormatting>
  <conditionalFormatting sqref="R119">
    <cfRule type="containsText" dxfId="903" priority="710" operator="containsText" text="Error">
      <formula>NOT(ISERROR(SEARCH("Error",R119)))</formula>
    </cfRule>
  </conditionalFormatting>
  <conditionalFormatting sqref="N119">
    <cfRule type="expression" dxfId="902" priority="709">
      <formula>ISNUMBER(N119)=FALSE</formula>
    </cfRule>
  </conditionalFormatting>
  <conditionalFormatting sqref="D120:E120">
    <cfRule type="containsBlanks" dxfId="901" priority="708">
      <formula>LEN(TRIM(D120))=0</formula>
    </cfRule>
  </conditionalFormatting>
  <conditionalFormatting sqref="H120 K120">
    <cfRule type="expression" dxfId="900" priority="706">
      <formula>ISNUMBER(H120)=FALSE</formula>
    </cfRule>
  </conditionalFormatting>
  <conditionalFormatting sqref="F120:K120">
    <cfRule type="containsBlanks" dxfId="899" priority="703">
      <formula>LEN(TRIM(F120))=0</formula>
    </cfRule>
  </conditionalFormatting>
  <conditionalFormatting sqref="B120:C120">
    <cfRule type="containsBlanks" dxfId="898" priority="704">
      <formula>LEN(TRIM(B120))=0</formula>
    </cfRule>
  </conditionalFormatting>
  <conditionalFormatting sqref="K120">
    <cfRule type="cellIs" dxfId="897" priority="702" operator="lessThan">
      <formula>0</formula>
    </cfRule>
    <cfRule type="cellIs" dxfId="896" priority="707" operator="equal">
      <formula>0</formula>
    </cfRule>
  </conditionalFormatting>
  <conditionalFormatting sqref="H120">
    <cfRule type="cellIs" dxfId="895" priority="705" operator="lessThanOrEqual">
      <formula>0</formula>
    </cfRule>
  </conditionalFormatting>
  <conditionalFormatting sqref="M120">
    <cfRule type="expression" dxfId="894" priority="699">
      <formula>AND(M120=0,L120&lt;&gt;"")</formula>
    </cfRule>
  </conditionalFormatting>
  <conditionalFormatting sqref="L120">
    <cfRule type="expression" dxfId="893" priority="700">
      <formula>AND(L120="",M120&gt;0)</formula>
    </cfRule>
  </conditionalFormatting>
  <conditionalFormatting sqref="L120:M120">
    <cfRule type="cellIs" dxfId="892" priority="701" operator="equal">
      <formula>0</formula>
    </cfRule>
  </conditionalFormatting>
  <conditionalFormatting sqref="R120">
    <cfRule type="containsText" dxfId="891" priority="698" operator="containsText" text="Error">
      <formula>NOT(ISERROR(SEARCH("Error",R120)))</formula>
    </cfRule>
  </conditionalFormatting>
  <conditionalFormatting sqref="N120">
    <cfRule type="expression" dxfId="890" priority="697">
      <formula>ISNUMBER(N120)=FALSE</formula>
    </cfRule>
  </conditionalFormatting>
  <conditionalFormatting sqref="D121:E121">
    <cfRule type="containsBlanks" dxfId="889" priority="696">
      <formula>LEN(TRIM(D121))=0</formula>
    </cfRule>
  </conditionalFormatting>
  <conditionalFormatting sqref="H121 K121">
    <cfRule type="expression" dxfId="888" priority="694">
      <formula>ISNUMBER(H121)=FALSE</formula>
    </cfRule>
  </conditionalFormatting>
  <conditionalFormatting sqref="F121:K121">
    <cfRule type="containsBlanks" dxfId="887" priority="691">
      <formula>LEN(TRIM(F121))=0</formula>
    </cfRule>
  </conditionalFormatting>
  <conditionalFormatting sqref="B121:C121">
    <cfRule type="containsBlanks" dxfId="886" priority="692">
      <formula>LEN(TRIM(B121))=0</formula>
    </cfRule>
  </conditionalFormatting>
  <conditionalFormatting sqref="K121">
    <cfRule type="cellIs" dxfId="885" priority="690" operator="lessThan">
      <formula>0</formula>
    </cfRule>
    <cfRule type="cellIs" dxfId="884" priority="695" operator="equal">
      <formula>0</formula>
    </cfRule>
  </conditionalFormatting>
  <conditionalFormatting sqref="H121">
    <cfRule type="cellIs" dxfId="883" priority="693" operator="lessThanOrEqual">
      <formula>0</formula>
    </cfRule>
  </conditionalFormatting>
  <conditionalFormatting sqref="M121">
    <cfRule type="expression" dxfId="882" priority="687">
      <formula>AND(M121=0,L121&lt;&gt;"")</formula>
    </cfRule>
  </conditionalFormatting>
  <conditionalFormatting sqref="L121">
    <cfRule type="expression" dxfId="881" priority="688">
      <formula>AND(L121="",M121&gt;0)</formula>
    </cfRule>
  </conditionalFormatting>
  <conditionalFormatting sqref="L121:M121">
    <cfRule type="cellIs" dxfId="880" priority="689" operator="equal">
      <formula>0</formula>
    </cfRule>
  </conditionalFormatting>
  <conditionalFormatting sqref="R121">
    <cfRule type="containsText" dxfId="879" priority="686" operator="containsText" text="Error">
      <formula>NOT(ISERROR(SEARCH("Error",R121)))</formula>
    </cfRule>
  </conditionalFormatting>
  <conditionalFormatting sqref="N121">
    <cfRule type="expression" dxfId="878" priority="685">
      <formula>ISNUMBER(N121)=FALSE</formula>
    </cfRule>
  </conditionalFormatting>
  <conditionalFormatting sqref="D122:E122">
    <cfRule type="containsBlanks" dxfId="877" priority="684">
      <formula>LEN(TRIM(D122))=0</formula>
    </cfRule>
  </conditionalFormatting>
  <conditionalFormatting sqref="H122 K122">
    <cfRule type="expression" dxfId="876" priority="682">
      <formula>ISNUMBER(H122)=FALSE</formula>
    </cfRule>
  </conditionalFormatting>
  <conditionalFormatting sqref="F122:K122">
    <cfRule type="containsBlanks" dxfId="875" priority="679">
      <formula>LEN(TRIM(F122))=0</formula>
    </cfRule>
  </conditionalFormatting>
  <conditionalFormatting sqref="B122:C122">
    <cfRule type="containsBlanks" dxfId="874" priority="680">
      <formula>LEN(TRIM(B122))=0</formula>
    </cfRule>
  </conditionalFormatting>
  <conditionalFormatting sqref="K122">
    <cfRule type="cellIs" dxfId="873" priority="678" operator="lessThan">
      <formula>0</formula>
    </cfRule>
    <cfRule type="cellIs" dxfId="872" priority="683" operator="equal">
      <formula>0</formula>
    </cfRule>
  </conditionalFormatting>
  <conditionalFormatting sqref="H122">
    <cfRule type="cellIs" dxfId="871" priority="681" operator="lessThanOrEqual">
      <formula>0</formula>
    </cfRule>
  </conditionalFormatting>
  <conditionalFormatting sqref="M122">
    <cfRule type="expression" dxfId="870" priority="675">
      <formula>AND(M122=0,L122&lt;&gt;"")</formula>
    </cfRule>
  </conditionalFormatting>
  <conditionalFormatting sqref="L122">
    <cfRule type="expression" dxfId="869" priority="676">
      <formula>AND(L122="",M122&gt;0)</formula>
    </cfRule>
  </conditionalFormatting>
  <conditionalFormatting sqref="L122:M122">
    <cfRule type="cellIs" dxfId="868" priority="677" operator="equal">
      <formula>0</formula>
    </cfRule>
  </conditionalFormatting>
  <conditionalFormatting sqref="R122">
    <cfRule type="containsText" dxfId="867" priority="674" operator="containsText" text="Error">
      <formula>NOT(ISERROR(SEARCH("Error",R122)))</formula>
    </cfRule>
  </conditionalFormatting>
  <conditionalFormatting sqref="N122">
    <cfRule type="expression" dxfId="866" priority="673">
      <formula>ISNUMBER(N122)=FALSE</formula>
    </cfRule>
  </conditionalFormatting>
  <conditionalFormatting sqref="D123:E123">
    <cfRule type="containsBlanks" dxfId="865" priority="672">
      <formula>LEN(TRIM(D123))=0</formula>
    </cfRule>
  </conditionalFormatting>
  <conditionalFormatting sqref="H123 K123">
    <cfRule type="expression" dxfId="864" priority="670">
      <formula>ISNUMBER(H123)=FALSE</formula>
    </cfRule>
  </conditionalFormatting>
  <conditionalFormatting sqref="F123:K123">
    <cfRule type="containsBlanks" dxfId="863" priority="667">
      <formula>LEN(TRIM(F123))=0</formula>
    </cfRule>
  </conditionalFormatting>
  <conditionalFormatting sqref="B123:C123">
    <cfRule type="containsBlanks" dxfId="862" priority="668">
      <formula>LEN(TRIM(B123))=0</formula>
    </cfRule>
  </conditionalFormatting>
  <conditionalFormatting sqref="K123">
    <cfRule type="cellIs" dxfId="861" priority="666" operator="lessThan">
      <formula>0</formula>
    </cfRule>
    <cfRule type="cellIs" dxfId="860" priority="671" operator="equal">
      <formula>0</formula>
    </cfRule>
  </conditionalFormatting>
  <conditionalFormatting sqref="H123">
    <cfRule type="cellIs" dxfId="859" priority="669" operator="lessThanOrEqual">
      <formula>0</formula>
    </cfRule>
  </conditionalFormatting>
  <conditionalFormatting sqref="M123">
    <cfRule type="expression" dxfId="858" priority="663">
      <formula>AND(M123=0,L123&lt;&gt;"")</formula>
    </cfRule>
  </conditionalFormatting>
  <conditionalFormatting sqref="L123">
    <cfRule type="expression" dxfId="857" priority="664">
      <formula>AND(L123="",M123&gt;0)</formula>
    </cfRule>
  </conditionalFormatting>
  <conditionalFormatting sqref="L123:M123">
    <cfRule type="cellIs" dxfId="856" priority="665" operator="equal">
      <formula>0</formula>
    </cfRule>
  </conditionalFormatting>
  <conditionalFormatting sqref="R123">
    <cfRule type="containsText" dxfId="855" priority="662" operator="containsText" text="Error">
      <formula>NOT(ISERROR(SEARCH("Error",R123)))</formula>
    </cfRule>
  </conditionalFormatting>
  <conditionalFormatting sqref="N123">
    <cfRule type="expression" dxfId="854" priority="661">
      <formula>ISNUMBER(N123)=FALSE</formula>
    </cfRule>
  </conditionalFormatting>
  <conditionalFormatting sqref="D124:E124">
    <cfRule type="containsBlanks" dxfId="853" priority="660">
      <formula>LEN(TRIM(D124))=0</formula>
    </cfRule>
  </conditionalFormatting>
  <conditionalFormatting sqref="H124 K124">
    <cfRule type="expression" dxfId="852" priority="658">
      <formula>ISNUMBER(H124)=FALSE</formula>
    </cfRule>
  </conditionalFormatting>
  <conditionalFormatting sqref="F124:K124">
    <cfRule type="containsBlanks" dxfId="851" priority="655">
      <formula>LEN(TRIM(F124))=0</formula>
    </cfRule>
  </conditionalFormatting>
  <conditionalFormatting sqref="B124:C124">
    <cfRule type="containsBlanks" dxfId="850" priority="656">
      <formula>LEN(TRIM(B124))=0</formula>
    </cfRule>
  </conditionalFormatting>
  <conditionalFormatting sqref="K124">
    <cfRule type="cellIs" dxfId="849" priority="654" operator="lessThan">
      <formula>0</formula>
    </cfRule>
    <cfRule type="cellIs" dxfId="848" priority="659" operator="equal">
      <formula>0</formula>
    </cfRule>
  </conditionalFormatting>
  <conditionalFormatting sqref="H124">
    <cfRule type="cellIs" dxfId="847" priority="657" operator="lessThanOrEqual">
      <formula>0</formula>
    </cfRule>
  </conditionalFormatting>
  <conditionalFormatting sqref="M124">
    <cfRule type="expression" dxfId="846" priority="651">
      <formula>AND(M124=0,L124&lt;&gt;"")</formula>
    </cfRule>
  </conditionalFormatting>
  <conditionalFormatting sqref="L124">
    <cfRule type="expression" dxfId="845" priority="652">
      <formula>AND(L124="",M124&gt;0)</formula>
    </cfRule>
  </conditionalFormatting>
  <conditionalFormatting sqref="L124:M124">
    <cfRule type="cellIs" dxfId="844" priority="653" operator="equal">
      <formula>0</formula>
    </cfRule>
  </conditionalFormatting>
  <conditionalFormatting sqref="R124">
    <cfRule type="containsText" dxfId="843" priority="650" operator="containsText" text="Error">
      <formula>NOT(ISERROR(SEARCH("Error",R124)))</formula>
    </cfRule>
  </conditionalFormatting>
  <conditionalFormatting sqref="N124">
    <cfRule type="expression" dxfId="842" priority="649">
      <formula>ISNUMBER(N124)=FALSE</formula>
    </cfRule>
  </conditionalFormatting>
  <conditionalFormatting sqref="D125:E125">
    <cfRule type="containsBlanks" dxfId="841" priority="648">
      <formula>LEN(TRIM(D125))=0</formula>
    </cfRule>
  </conditionalFormatting>
  <conditionalFormatting sqref="H125 K125">
    <cfRule type="expression" dxfId="840" priority="646">
      <formula>ISNUMBER(H125)=FALSE</formula>
    </cfRule>
  </conditionalFormatting>
  <conditionalFormatting sqref="F125:K125">
    <cfRule type="containsBlanks" dxfId="839" priority="643">
      <formula>LEN(TRIM(F125))=0</formula>
    </cfRule>
  </conditionalFormatting>
  <conditionalFormatting sqref="B125:C125">
    <cfRule type="containsBlanks" dxfId="838" priority="644">
      <formula>LEN(TRIM(B125))=0</formula>
    </cfRule>
  </conditionalFormatting>
  <conditionalFormatting sqref="K125">
    <cfRule type="cellIs" dxfId="837" priority="642" operator="lessThan">
      <formula>0</formula>
    </cfRule>
    <cfRule type="cellIs" dxfId="836" priority="647" operator="equal">
      <formula>0</formula>
    </cfRule>
  </conditionalFormatting>
  <conditionalFormatting sqref="H125">
    <cfRule type="cellIs" dxfId="835" priority="645" operator="lessThanOrEqual">
      <formula>0</formula>
    </cfRule>
  </conditionalFormatting>
  <conditionalFormatting sqref="M125">
    <cfRule type="expression" dxfId="834" priority="639">
      <formula>AND(M125=0,L125&lt;&gt;"")</formula>
    </cfRule>
  </conditionalFormatting>
  <conditionalFormatting sqref="L125">
    <cfRule type="expression" dxfId="833" priority="640">
      <formula>AND(L125="",M125&gt;0)</formula>
    </cfRule>
  </conditionalFormatting>
  <conditionalFormatting sqref="L125:M125">
    <cfRule type="cellIs" dxfId="832" priority="641" operator="equal">
      <formula>0</formula>
    </cfRule>
  </conditionalFormatting>
  <conditionalFormatting sqref="R125">
    <cfRule type="containsText" dxfId="831" priority="638" operator="containsText" text="Error">
      <formula>NOT(ISERROR(SEARCH("Error",R125)))</formula>
    </cfRule>
  </conditionalFormatting>
  <conditionalFormatting sqref="N125">
    <cfRule type="expression" dxfId="830" priority="637">
      <formula>ISNUMBER(N125)=FALSE</formula>
    </cfRule>
  </conditionalFormatting>
  <conditionalFormatting sqref="D126:E126">
    <cfRule type="containsBlanks" dxfId="829" priority="636">
      <formula>LEN(TRIM(D126))=0</formula>
    </cfRule>
  </conditionalFormatting>
  <conditionalFormatting sqref="H126 K126">
    <cfRule type="expression" dxfId="828" priority="634">
      <formula>ISNUMBER(H126)=FALSE</formula>
    </cfRule>
  </conditionalFormatting>
  <conditionalFormatting sqref="F126:K126">
    <cfRule type="containsBlanks" dxfId="827" priority="631">
      <formula>LEN(TRIM(F126))=0</formula>
    </cfRule>
  </conditionalFormatting>
  <conditionalFormatting sqref="B126:C126">
    <cfRule type="containsBlanks" dxfId="826" priority="632">
      <formula>LEN(TRIM(B126))=0</formula>
    </cfRule>
  </conditionalFormatting>
  <conditionalFormatting sqref="K126">
    <cfRule type="cellIs" dxfId="825" priority="630" operator="lessThan">
      <formula>0</formula>
    </cfRule>
    <cfRule type="cellIs" dxfId="824" priority="635" operator="equal">
      <formula>0</formula>
    </cfRule>
  </conditionalFormatting>
  <conditionalFormatting sqref="H126">
    <cfRule type="cellIs" dxfId="823" priority="633" operator="lessThanOrEqual">
      <formula>0</formula>
    </cfRule>
  </conditionalFormatting>
  <conditionalFormatting sqref="M126">
    <cfRule type="expression" dxfId="822" priority="627">
      <formula>AND(M126=0,L126&lt;&gt;"")</formula>
    </cfRule>
  </conditionalFormatting>
  <conditionalFormatting sqref="L126">
    <cfRule type="expression" dxfId="821" priority="628">
      <formula>AND(L126="",M126&gt;0)</formula>
    </cfRule>
  </conditionalFormatting>
  <conditionalFormatting sqref="L126:M126">
    <cfRule type="cellIs" dxfId="820" priority="629" operator="equal">
      <formula>0</formula>
    </cfRule>
  </conditionalFormatting>
  <conditionalFormatting sqref="R126">
    <cfRule type="containsText" dxfId="819" priority="626" operator="containsText" text="Error">
      <formula>NOT(ISERROR(SEARCH("Error",R126)))</formula>
    </cfRule>
  </conditionalFormatting>
  <conditionalFormatting sqref="N126">
    <cfRule type="expression" dxfId="818" priority="625">
      <formula>ISNUMBER(N126)=FALSE</formula>
    </cfRule>
  </conditionalFormatting>
  <conditionalFormatting sqref="D127:E127">
    <cfRule type="containsBlanks" dxfId="817" priority="624">
      <formula>LEN(TRIM(D127))=0</formula>
    </cfRule>
  </conditionalFormatting>
  <conditionalFormatting sqref="H127 K127">
    <cfRule type="expression" dxfId="816" priority="622">
      <formula>ISNUMBER(H127)=FALSE</formula>
    </cfRule>
  </conditionalFormatting>
  <conditionalFormatting sqref="F127:K127">
    <cfRule type="containsBlanks" dxfId="815" priority="619">
      <formula>LEN(TRIM(F127))=0</formula>
    </cfRule>
  </conditionalFormatting>
  <conditionalFormatting sqref="B127:C127">
    <cfRule type="containsBlanks" dxfId="814" priority="620">
      <formula>LEN(TRIM(B127))=0</formula>
    </cfRule>
  </conditionalFormatting>
  <conditionalFormatting sqref="K127">
    <cfRule type="cellIs" dxfId="813" priority="618" operator="lessThan">
      <formula>0</formula>
    </cfRule>
    <cfRule type="cellIs" dxfId="812" priority="623" operator="equal">
      <formula>0</formula>
    </cfRule>
  </conditionalFormatting>
  <conditionalFormatting sqref="H127">
    <cfRule type="cellIs" dxfId="811" priority="621" operator="lessThanOrEqual">
      <formula>0</formula>
    </cfRule>
  </conditionalFormatting>
  <conditionalFormatting sqref="M127">
    <cfRule type="expression" dxfId="810" priority="615">
      <formula>AND(M127=0,L127&lt;&gt;"")</formula>
    </cfRule>
  </conditionalFormatting>
  <conditionalFormatting sqref="L127">
    <cfRule type="expression" dxfId="809" priority="616">
      <formula>AND(L127="",M127&gt;0)</formula>
    </cfRule>
  </conditionalFormatting>
  <conditionalFormatting sqref="L127:M127">
    <cfRule type="cellIs" dxfId="808" priority="617" operator="equal">
      <formula>0</formula>
    </cfRule>
  </conditionalFormatting>
  <conditionalFormatting sqref="R127">
    <cfRule type="containsText" dxfId="807" priority="614" operator="containsText" text="Error">
      <formula>NOT(ISERROR(SEARCH("Error",R127)))</formula>
    </cfRule>
  </conditionalFormatting>
  <conditionalFormatting sqref="N127">
    <cfRule type="expression" dxfId="806" priority="613">
      <formula>ISNUMBER(N127)=FALSE</formula>
    </cfRule>
  </conditionalFormatting>
  <conditionalFormatting sqref="D128:E128">
    <cfRule type="containsBlanks" dxfId="805" priority="612">
      <formula>LEN(TRIM(D128))=0</formula>
    </cfRule>
  </conditionalFormatting>
  <conditionalFormatting sqref="H128 K128">
    <cfRule type="expression" dxfId="804" priority="610">
      <formula>ISNUMBER(H128)=FALSE</formula>
    </cfRule>
  </conditionalFormatting>
  <conditionalFormatting sqref="F128:K128">
    <cfRule type="containsBlanks" dxfId="803" priority="607">
      <formula>LEN(TRIM(F128))=0</formula>
    </cfRule>
  </conditionalFormatting>
  <conditionalFormatting sqref="B128:C128">
    <cfRule type="containsBlanks" dxfId="802" priority="608">
      <formula>LEN(TRIM(B128))=0</formula>
    </cfRule>
  </conditionalFormatting>
  <conditionalFormatting sqref="K128">
    <cfRule type="cellIs" dxfId="801" priority="606" operator="lessThan">
      <formula>0</formula>
    </cfRule>
    <cfRule type="cellIs" dxfId="800" priority="611" operator="equal">
      <formula>0</formula>
    </cfRule>
  </conditionalFormatting>
  <conditionalFormatting sqref="H128">
    <cfRule type="cellIs" dxfId="799" priority="609" operator="lessThanOrEqual">
      <formula>0</formula>
    </cfRule>
  </conditionalFormatting>
  <conditionalFormatting sqref="M128">
    <cfRule type="expression" dxfId="798" priority="603">
      <formula>AND(M128=0,L128&lt;&gt;"")</formula>
    </cfRule>
  </conditionalFormatting>
  <conditionalFormatting sqref="L128">
    <cfRule type="expression" dxfId="797" priority="604">
      <formula>AND(L128="",M128&gt;0)</formula>
    </cfRule>
  </conditionalFormatting>
  <conditionalFormatting sqref="L128:M128">
    <cfRule type="cellIs" dxfId="796" priority="605" operator="equal">
      <formula>0</formula>
    </cfRule>
  </conditionalFormatting>
  <conditionalFormatting sqref="R128">
    <cfRule type="containsText" dxfId="795" priority="602" operator="containsText" text="Error">
      <formula>NOT(ISERROR(SEARCH("Error",R128)))</formula>
    </cfRule>
  </conditionalFormatting>
  <conditionalFormatting sqref="N128">
    <cfRule type="expression" dxfId="794" priority="601">
      <formula>ISNUMBER(N128)=FALSE</formula>
    </cfRule>
  </conditionalFormatting>
  <conditionalFormatting sqref="D129:E129">
    <cfRule type="containsBlanks" dxfId="793" priority="600">
      <formula>LEN(TRIM(D129))=0</formula>
    </cfRule>
  </conditionalFormatting>
  <conditionalFormatting sqref="H129 K129">
    <cfRule type="expression" dxfId="792" priority="598">
      <formula>ISNUMBER(H129)=FALSE</formula>
    </cfRule>
  </conditionalFormatting>
  <conditionalFormatting sqref="F129:K129">
    <cfRule type="containsBlanks" dxfId="791" priority="595">
      <formula>LEN(TRIM(F129))=0</formula>
    </cfRule>
  </conditionalFormatting>
  <conditionalFormatting sqref="B129:C129">
    <cfRule type="containsBlanks" dxfId="790" priority="596">
      <formula>LEN(TRIM(B129))=0</formula>
    </cfRule>
  </conditionalFormatting>
  <conditionalFormatting sqref="K129">
    <cfRule type="cellIs" dxfId="789" priority="594" operator="lessThan">
      <formula>0</formula>
    </cfRule>
    <cfRule type="cellIs" dxfId="788" priority="599" operator="equal">
      <formula>0</formula>
    </cfRule>
  </conditionalFormatting>
  <conditionalFormatting sqref="H129">
    <cfRule type="cellIs" dxfId="787" priority="597" operator="lessThanOrEqual">
      <formula>0</formula>
    </cfRule>
  </conditionalFormatting>
  <conditionalFormatting sqref="M129">
    <cfRule type="expression" dxfId="786" priority="591">
      <formula>AND(M129=0,L129&lt;&gt;"")</formula>
    </cfRule>
  </conditionalFormatting>
  <conditionalFormatting sqref="L129">
    <cfRule type="expression" dxfId="785" priority="592">
      <formula>AND(L129="",M129&gt;0)</formula>
    </cfRule>
  </conditionalFormatting>
  <conditionalFormatting sqref="L129:M129">
    <cfRule type="cellIs" dxfId="784" priority="593" operator="equal">
      <formula>0</formula>
    </cfRule>
  </conditionalFormatting>
  <conditionalFormatting sqref="R129">
    <cfRule type="containsText" dxfId="783" priority="590" operator="containsText" text="Error">
      <formula>NOT(ISERROR(SEARCH("Error",R129)))</formula>
    </cfRule>
  </conditionalFormatting>
  <conditionalFormatting sqref="N129">
    <cfRule type="expression" dxfId="782" priority="589">
      <formula>ISNUMBER(N129)=FALSE</formula>
    </cfRule>
  </conditionalFormatting>
  <conditionalFormatting sqref="D130:E130">
    <cfRule type="containsBlanks" dxfId="781" priority="588">
      <formula>LEN(TRIM(D130))=0</formula>
    </cfRule>
  </conditionalFormatting>
  <conditionalFormatting sqref="H130 K130">
    <cfRule type="expression" dxfId="780" priority="586">
      <formula>ISNUMBER(H130)=FALSE</formula>
    </cfRule>
  </conditionalFormatting>
  <conditionalFormatting sqref="F130:K130">
    <cfRule type="containsBlanks" dxfId="779" priority="583">
      <formula>LEN(TRIM(F130))=0</formula>
    </cfRule>
  </conditionalFormatting>
  <conditionalFormatting sqref="B130:C130">
    <cfRule type="containsBlanks" dxfId="778" priority="584">
      <formula>LEN(TRIM(B130))=0</formula>
    </cfRule>
  </conditionalFormatting>
  <conditionalFormatting sqref="K130">
    <cfRule type="cellIs" dxfId="777" priority="582" operator="lessThan">
      <formula>0</formula>
    </cfRule>
    <cfRule type="cellIs" dxfId="776" priority="587" operator="equal">
      <formula>0</formula>
    </cfRule>
  </conditionalFormatting>
  <conditionalFormatting sqref="H130">
    <cfRule type="cellIs" dxfId="775" priority="585" operator="lessThanOrEqual">
      <formula>0</formula>
    </cfRule>
  </conditionalFormatting>
  <conditionalFormatting sqref="M130">
    <cfRule type="expression" dxfId="774" priority="579">
      <formula>AND(M130=0,L130&lt;&gt;"")</formula>
    </cfRule>
  </conditionalFormatting>
  <conditionalFormatting sqref="L130">
    <cfRule type="expression" dxfId="773" priority="580">
      <formula>AND(L130="",M130&gt;0)</formula>
    </cfRule>
  </conditionalFormatting>
  <conditionalFormatting sqref="L130:M130">
    <cfRule type="cellIs" dxfId="772" priority="581" operator="equal">
      <formula>0</formula>
    </cfRule>
  </conditionalFormatting>
  <conditionalFormatting sqref="R130">
    <cfRule type="containsText" dxfId="771" priority="578" operator="containsText" text="Error">
      <formula>NOT(ISERROR(SEARCH("Error",R130)))</formula>
    </cfRule>
  </conditionalFormatting>
  <conditionalFormatting sqref="N130">
    <cfRule type="expression" dxfId="770" priority="577">
      <formula>ISNUMBER(N130)=FALSE</formula>
    </cfRule>
  </conditionalFormatting>
  <conditionalFormatting sqref="D131:E131">
    <cfRule type="containsBlanks" dxfId="769" priority="576">
      <formula>LEN(TRIM(D131))=0</formula>
    </cfRule>
  </conditionalFormatting>
  <conditionalFormatting sqref="H131 K131">
    <cfRule type="expression" dxfId="768" priority="574">
      <formula>ISNUMBER(H131)=FALSE</formula>
    </cfRule>
  </conditionalFormatting>
  <conditionalFormatting sqref="F131:K131">
    <cfRule type="containsBlanks" dxfId="767" priority="571">
      <formula>LEN(TRIM(F131))=0</formula>
    </cfRule>
  </conditionalFormatting>
  <conditionalFormatting sqref="B131:C131">
    <cfRule type="containsBlanks" dxfId="766" priority="572">
      <formula>LEN(TRIM(B131))=0</formula>
    </cfRule>
  </conditionalFormatting>
  <conditionalFormatting sqref="K131">
    <cfRule type="cellIs" dxfId="765" priority="570" operator="lessThan">
      <formula>0</formula>
    </cfRule>
    <cfRule type="cellIs" dxfId="764" priority="575" operator="equal">
      <formula>0</formula>
    </cfRule>
  </conditionalFormatting>
  <conditionalFormatting sqref="H131">
    <cfRule type="cellIs" dxfId="763" priority="573" operator="lessThanOrEqual">
      <formula>0</formula>
    </cfRule>
  </conditionalFormatting>
  <conditionalFormatting sqref="M131">
    <cfRule type="expression" dxfId="762" priority="567">
      <formula>AND(M131=0,L131&lt;&gt;"")</formula>
    </cfRule>
  </conditionalFormatting>
  <conditionalFormatting sqref="L131">
    <cfRule type="expression" dxfId="761" priority="568">
      <formula>AND(L131="",M131&gt;0)</formula>
    </cfRule>
  </conditionalFormatting>
  <conditionalFormatting sqref="L131:M131">
    <cfRule type="cellIs" dxfId="760" priority="569" operator="equal">
      <formula>0</formula>
    </cfRule>
  </conditionalFormatting>
  <conditionalFormatting sqref="R131">
    <cfRule type="containsText" dxfId="759" priority="566" operator="containsText" text="Error">
      <formula>NOT(ISERROR(SEARCH("Error",R131)))</formula>
    </cfRule>
  </conditionalFormatting>
  <conditionalFormatting sqref="N131">
    <cfRule type="expression" dxfId="758" priority="565">
      <formula>ISNUMBER(N131)=FALSE</formula>
    </cfRule>
  </conditionalFormatting>
  <conditionalFormatting sqref="D132:E132">
    <cfRule type="containsBlanks" dxfId="757" priority="564">
      <formula>LEN(TRIM(D132))=0</formula>
    </cfRule>
  </conditionalFormatting>
  <conditionalFormatting sqref="H132 K132">
    <cfRule type="expression" dxfId="756" priority="562">
      <formula>ISNUMBER(H132)=FALSE</formula>
    </cfRule>
  </conditionalFormatting>
  <conditionalFormatting sqref="F132:K132">
    <cfRule type="containsBlanks" dxfId="755" priority="559">
      <formula>LEN(TRIM(F132))=0</formula>
    </cfRule>
  </conditionalFormatting>
  <conditionalFormatting sqref="B132:C132">
    <cfRule type="containsBlanks" dxfId="754" priority="560">
      <formula>LEN(TRIM(B132))=0</formula>
    </cfRule>
  </conditionalFormatting>
  <conditionalFormatting sqref="K132">
    <cfRule type="cellIs" dxfId="753" priority="558" operator="lessThan">
      <formula>0</formula>
    </cfRule>
    <cfRule type="cellIs" dxfId="752" priority="563" operator="equal">
      <formula>0</formula>
    </cfRule>
  </conditionalFormatting>
  <conditionalFormatting sqref="H132">
    <cfRule type="cellIs" dxfId="751" priority="561" operator="lessThanOrEqual">
      <formula>0</formula>
    </cfRule>
  </conditionalFormatting>
  <conditionalFormatting sqref="M132">
    <cfRule type="expression" dxfId="750" priority="555">
      <formula>AND(M132=0,L132&lt;&gt;"")</formula>
    </cfRule>
  </conditionalFormatting>
  <conditionalFormatting sqref="L132">
    <cfRule type="expression" dxfId="749" priority="556">
      <formula>AND(L132="",M132&gt;0)</formula>
    </cfRule>
  </conditionalFormatting>
  <conditionalFormatting sqref="L132:M132">
    <cfRule type="cellIs" dxfId="748" priority="557" operator="equal">
      <formula>0</formula>
    </cfRule>
  </conditionalFormatting>
  <conditionalFormatting sqref="R132">
    <cfRule type="containsText" dxfId="747" priority="554" operator="containsText" text="Error">
      <formula>NOT(ISERROR(SEARCH("Error",R132)))</formula>
    </cfRule>
  </conditionalFormatting>
  <conditionalFormatting sqref="N132">
    <cfRule type="expression" dxfId="746" priority="553">
      <formula>ISNUMBER(N132)=FALSE</formula>
    </cfRule>
  </conditionalFormatting>
  <conditionalFormatting sqref="D133:E133">
    <cfRule type="containsBlanks" dxfId="745" priority="552">
      <formula>LEN(TRIM(D133))=0</formula>
    </cfRule>
  </conditionalFormatting>
  <conditionalFormatting sqref="H133 K133">
    <cfRule type="expression" dxfId="744" priority="550">
      <formula>ISNUMBER(H133)=FALSE</formula>
    </cfRule>
  </conditionalFormatting>
  <conditionalFormatting sqref="F133:K133">
    <cfRule type="containsBlanks" dxfId="743" priority="547">
      <formula>LEN(TRIM(F133))=0</formula>
    </cfRule>
  </conditionalFormatting>
  <conditionalFormatting sqref="B133:C133">
    <cfRule type="containsBlanks" dxfId="742" priority="548">
      <formula>LEN(TRIM(B133))=0</formula>
    </cfRule>
  </conditionalFormatting>
  <conditionalFormatting sqref="K133">
    <cfRule type="cellIs" dxfId="741" priority="546" operator="lessThan">
      <formula>0</formula>
    </cfRule>
    <cfRule type="cellIs" dxfId="740" priority="551" operator="equal">
      <formula>0</formula>
    </cfRule>
  </conditionalFormatting>
  <conditionalFormatting sqref="H133">
    <cfRule type="cellIs" dxfId="739" priority="549" operator="lessThanOrEqual">
      <formula>0</formula>
    </cfRule>
  </conditionalFormatting>
  <conditionalFormatting sqref="M133">
    <cfRule type="expression" dxfId="738" priority="543">
      <formula>AND(M133=0,L133&lt;&gt;"")</formula>
    </cfRule>
  </conditionalFormatting>
  <conditionalFormatting sqref="L133">
    <cfRule type="expression" dxfId="737" priority="544">
      <formula>AND(L133="",M133&gt;0)</formula>
    </cfRule>
  </conditionalFormatting>
  <conditionalFormatting sqref="L133:M133">
    <cfRule type="cellIs" dxfId="736" priority="545" operator="equal">
      <formula>0</formula>
    </cfRule>
  </conditionalFormatting>
  <conditionalFormatting sqref="R133">
    <cfRule type="containsText" dxfId="735" priority="542" operator="containsText" text="Error">
      <formula>NOT(ISERROR(SEARCH("Error",R133)))</formula>
    </cfRule>
  </conditionalFormatting>
  <conditionalFormatting sqref="N133">
    <cfRule type="expression" dxfId="734" priority="541">
      <formula>ISNUMBER(N133)=FALSE</formula>
    </cfRule>
  </conditionalFormatting>
  <conditionalFormatting sqref="D134:E134">
    <cfRule type="containsBlanks" dxfId="733" priority="540">
      <formula>LEN(TRIM(D134))=0</formula>
    </cfRule>
  </conditionalFormatting>
  <conditionalFormatting sqref="H134 K134">
    <cfRule type="expression" dxfId="732" priority="538">
      <formula>ISNUMBER(H134)=FALSE</formula>
    </cfRule>
  </conditionalFormatting>
  <conditionalFormatting sqref="F134:K134">
    <cfRule type="containsBlanks" dxfId="731" priority="535">
      <formula>LEN(TRIM(F134))=0</formula>
    </cfRule>
  </conditionalFormatting>
  <conditionalFormatting sqref="B134:C134">
    <cfRule type="containsBlanks" dxfId="730" priority="536">
      <formula>LEN(TRIM(B134))=0</formula>
    </cfRule>
  </conditionalFormatting>
  <conditionalFormatting sqref="K134">
    <cfRule type="cellIs" dxfId="729" priority="534" operator="lessThan">
      <formula>0</formula>
    </cfRule>
    <cfRule type="cellIs" dxfId="728" priority="539" operator="equal">
      <formula>0</formula>
    </cfRule>
  </conditionalFormatting>
  <conditionalFormatting sqref="H134">
    <cfRule type="cellIs" dxfId="727" priority="537" operator="lessThanOrEqual">
      <formula>0</formula>
    </cfRule>
  </conditionalFormatting>
  <conditionalFormatting sqref="M134">
    <cfRule type="expression" dxfId="726" priority="531">
      <formula>AND(M134=0,L134&lt;&gt;"")</formula>
    </cfRule>
  </conditionalFormatting>
  <conditionalFormatting sqref="L134">
    <cfRule type="expression" dxfId="725" priority="532">
      <formula>AND(L134="",M134&gt;0)</formula>
    </cfRule>
  </conditionalFormatting>
  <conditionalFormatting sqref="L134:M134">
    <cfRule type="cellIs" dxfId="724" priority="533" operator="equal">
      <formula>0</formula>
    </cfRule>
  </conditionalFormatting>
  <conditionalFormatting sqref="R134">
    <cfRule type="containsText" dxfId="723" priority="530" operator="containsText" text="Error">
      <formula>NOT(ISERROR(SEARCH("Error",R134)))</formula>
    </cfRule>
  </conditionalFormatting>
  <conditionalFormatting sqref="N134">
    <cfRule type="expression" dxfId="722" priority="529">
      <formula>ISNUMBER(N134)=FALSE</formula>
    </cfRule>
  </conditionalFormatting>
  <conditionalFormatting sqref="D135:E135">
    <cfRule type="containsBlanks" dxfId="721" priority="528">
      <formula>LEN(TRIM(D135))=0</formula>
    </cfRule>
  </conditionalFormatting>
  <conditionalFormatting sqref="H135 K135">
    <cfRule type="expression" dxfId="720" priority="526">
      <formula>ISNUMBER(H135)=FALSE</formula>
    </cfRule>
  </conditionalFormatting>
  <conditionalFormatting sqref="F135:K135">
    <cfRule type="containsBlanks" dxfId="719" priority="523">
      <formula>LEN(TRIM(F135))=0</formula>
    </cfRule>
  </conditionalFormatting>
  <conditionalFormatting sqref="B135:C135">
    <cfRule type="containsBlanks" dxfId="718" priority="524">
      <formula>LEN(TRIM(B135))=0</formula>
    </cfRule>
  </conditionalFormatting>
  <conditionalFormatting sqref="K135">
    <cfRule type="cellIs" dxfId="717" priority="522" operator="lessThan">
      <formula>0</formula>
    </cfRule>
    <cfRule type="cellIs" dxfId="716" priority="527" operator="equal">
      <formula>0</formula>
    </cfRule>
  </conditionalFormatting>
  <conditionalFormatting sqref="H135">
    <cfRule type="cellIs" dxfId="715" priority="525" operator="lessThanOrEqual">
      <formula>0</formula>
    </cfRule>
  </conditionalFormatting>
  <conditionalFormatting sqref="M135">
    <cfRule type="expression" dxfId="714" priority="519">
      <formula>AND(M135=0,L135&lt;&gt;"")</formula>
    </cfRule>
  </conditionalFormatting>
  <conditionalFormatting sqref="L135">
    <cfRule type="expression" dxfId="713" priority="520">
      <formula>AND(L135="",M135&gt;0)</formula>
    </cfRule>
  </conditionalFormatting>
  <conditionalFormatting sqref="L135:M135">
    <cfRule type="cellIs" dxfId="712" priority="521" operator="equal">
      <formula>0</formula>
    </cfRule>
  </conditionalFormatting>
  <conditionalFormatting sqref="R135">
    <cfRule type="containsText" dxfId="711" priority="518" operator="containsText" text="Error">
      <formula>NOT(ISERROR(SEARCH("Error",R135)))</formula>
    </cfRule>
  </conditionalFormatting>
  <conditionalFormatting sqref="N135">
    <cfRule type="expression" dxfId="710" priority="517">
      <formula>ISNUMBER(N135)=FALSE</formula>
    </cfRule>
  </conditionalFormatting>
  <conditionalFormatting sqref="D136:E136">
    <cfRule type="containsBlanks" dxfId="709" priority="516">
      <formula>LEN(TRIM(D136))=0</formula>
    </cfRule>
  </conditionalFormatting>
  <conditionalFormatting sqref="H136 K136">
    <cfRule type="expression" dxfId="708" priority="514">
      <formula>ISNUMBER(H136)=FALSE</formula>
    </cfRule>
  </conditionalFormatting>
  <conditionalFormatting sqref="F136:K136">
    <cfRule type="containsBlanks" dxfId="707" priority="511">
      <formula>LEN(TRIM(F136))=0</formula>
    </cfRule>
  </conditionalFormatting>
  <conditionalFormatting sqref="B136:C136">
    <cfRule type="containsBlanks" dxfId="706" priority="512">
      <formula>LEN(TRIM(B136))=0</formula>
    </cfRule>
  </conditionalFormatting>
  <conditionalFormatting sqref="K136">
    <cfRule type="cellIs" dxfId="705" priority="510" operator="lessThan">
      <formula>0</formula>
    </cfRule>
    <cfRule type="cellIs" dxfId="704" priority="515" operator="equal">
      <formula>0</formula>
    </cfRule>
  </conditionalFormatting>
  <conditionalFormatting sqref="H136">
    <cfRule type="cellIs" dxfId="703" priority="513" operator="lessThanOrEqual">
      <formula>0</formula>
    </cfRule>
  </conditionalFormatting>
  <conditionalFormatting sqref="M136">
    <cfRule type="expression" dxfId="702" priority="507">
      <formula>AND(M136=0,L136&lt;&gt;"")</formula>
    </cfRule>
  </conditionalFormatting>
  <conditionalFormatting sqref="L136">
    <cfRule type="expression" dxfId="701" priority="508">
      <formula>AND(L136="",M136&gt;0)</formula>
    </cfRule>
  </conditionalFormatting>
  <conditionalFormatting sqref="L136:M136">
    <cfRule type="cellIs" dxfId="700" priority="509" operator="equal">
      <formula>0</formula>
    </cfRule>
  </conditionalFormatting>
  <conditionalFormatting sqref="R136">
    <cfRule type="containsText" dxfId="699" priority="506" operator="containsText" text="Error">
      <formula>NOT(ISERROR(SEARCH("Error",R136)))</formula>
    </cfRule>
  </conditionalFormatting>
  <conditionalFormatting sqref="N136">
    <cfRule type="expression" dxfId="698" priority="505">
      <formula>ISNUMBER(N136)=FALSE</formula>
    </cfRule>
  </conditionalFormatting>
  <conditionalFormatting sqref="D137:E137">
    <cfRule type="containsBlanks" dxfId="697" priority="504">
      <formula>LEN(TRIM(D137))=0</formula>
    </cfRule>
  </conditionalFormatting>
  <conditionalFormatting sqref="H137 K137">
    <cfRule type="expression" dxfId="696" priority="502">
      <formula>ISNUMBER(H137)=FALSE</formula>
    </cfRule>
  </conditionalFormatting>
  <conditionalFormatting sqref="F137:K137">
    <cfRule type="containsBlanks" dxfId="695" priority="499">
      <formula>LEN(TRIM(F137))=0</formula>
    </cfRule>
  </conditionalFormatting>
  <conditionalFormatting sqref="B137:C137">
    <cfRule type="containsBlanks" dxfId="694" priority="500">
      <formula>LEN(TRIM(B137))=0</formula>
    </cfRule>
  </conditionalFormatting>
  <conditionalFormatting sqref="K137">
    <cfRule type="cellIs" dxfId="693" priority="498" operator="lessThan">
      <formula>0</formula>
    </cfRule>
    <cfRule type="cellIs" dxfId="692" priority="503" operator="equal">
      <formula>0</formula>
    </cfRule>
  </conditionalFormatting>
  <conditionalFormatting sqref="H137">
    <cfRule type="cellIs" dxfId="691" priority="501" operator="lessThanOrEqual">
      <formula>0</formula>
    </cfRule>
  </conditionalFormatting>
  <conditionalFormatting sqref="M137">
    <cfRule type="expression" dxfId="690" priority="495">
      <formula>AND(M137=0,L137&lt;&gt;"")</formula>
    </cfRule>
  </conditionalFormatting>
  <conditionalFormatting sqref="L137">
    <cfRule type="expression" dxfId="689" priority="496">
      <formula>AND(L137="",M137&gt;0)</formula>
    </cfRule>
  </conditionalFormatting>
  <conditionalFormatting sqref="L137:M137">
    <cfRule type="cellIs" dxfId="688" priority="497" operator="equal">
      <formula>0</formula>
    </cfRule>
  </conditionalFormatting>
  <conditionalFormatting sqref="R137">
    <cfRule type="containsText" dxfId="687" priority="494" operator="containsText" text="Error">
      <formula>NOT(ISERROR(SEARCH("Error",R137)))</formula>
    </cfRule>
  </conditionalFormatting>
  <conditionalFormatting sqref="N137">
    <cfRule type="expression" dxfId="686" priority="493">
      <formula>ISNUMBER(N137)=FALSE</formula>
    </cfRule>
  </conditionalFormatting>
  <conditionalFormatting sqref="D138:E138">
    <cfRule type="containsBlanks" dxfId="685" priority="492">
      <formula>LEN(TRIM(D138))=0</formula>
    </cfRule>
  </conditionalFormatting>
  <conditionalFormatting sqref="H138 K138">
    <cfRule type="expression" dxfId="684" priority="490">
      <formula>ISNUMBER(H138)=FALSE</formula>
    </cfRule>
  </conditionalFormatting>
  <conditionalFormatting sqref="F138:K138">
    <cfRule type="containsBlanks" dxfId="683" priority="487">
      <formula>LEN(TRIM(F138))=0</formula>
    </cfRule>
  </conditionalFormatting>
  <conditionalFormatting sqref="B138:C138">
    <cfRule type="containsBlanks" dxfId="682" priority="488">
      <formula>LEN(TRIM(B138))=0</formula>
    </cfRule>
  </conditionalFormatting>
  <conditionalFormatting sqref="K138">
    <cfRule type="cellIs" dxfId="681" priority="486" operator="lessThan">
      <formula>0</formula>
    </cfRule>
    <cfRule type="cellIs" dxfId="680" priority="491" operator="equal">
      <formula>0</formula>
    </cfRule>
  </conditionalFormatting>
  <conditionalFormatting sqref="H138">
    <cfRule type="cellIs" dxfId="679" priority="489" operator="lessThanOrEqual">
      <formula>0</formula>
    </cfRule>
  </conditionalFormatting>
  <conditionalFormatting sqref="M138">
    <cfRule type="expression" dxfId="678" priority="483">
      <formula>AND(M138=0,L138&lt;&gt;"")</formula>
    </cfRule>
  </conditionalFormatting>
  <conditionalFormatting sqref="L138">
    <cfRule type="expression" dxfId="677" priority="484">
      <formula>AND(L138="",M138&gt;0)</formula>
    </cfRule>
  </conditionalFormatting>
  <conditionalFormatting sqref="L138:M138">
    <cfRule type="cellIs" dxfId="676" priority="485" operator="equal">
      <formula>0</formula>
    </cfRule>
  </conditionalFormatting>
  <conditionalFormatting sqref="R138">
    <cfRule type="containsText" dxfId="675" priority="482" operator="containsText" text="Error">
      <formula>NOT(ISERROR(SEARCH("Error",R138)))</formula>
    </cfRule>
  </conditionalFormatting>
  <conditionalFormatting sqref="N138">
    <cfRule type="expression" dxfId="674" priority="481">
      <formula>ISNUMBER(N138)=FALSE</formula>
    </cfRule>
  </conditionalFormatting>
  <conditionalFormatting sqref="D139:E139">
    <cfRule type="containsBlanks" dxfId="673" priority="480">
      <formula>LEN(TRIM(D139))=0</formula>
    </cfRule>
  </conditionalFormatting>
  <conditionalFormatting sqref="H139 K139">
    <cfRule type="expression" dxfId="672" priority="478">
      <formula>ISNUMBER(H139)=FALSE</formula>
    </cfRule>
  </conditionalFormatting>
  <conditionalFormatting sqref="F139:K139">
    <cfRule type="containsBlanks" dxfId="671" priority="475">
      <formula>LEN(TRIM(F139))=0</formula>
    </cfRule>
  </conditionalFormatting>
  <conditionalFormatting sqref="B139:C139">
    <cfRule type="containsBlanks" dxfId="670" priority="476">
      <formula>LEN(TRIM(B139))=0</formula>
    </cfRule>
  </conditionalFormatting>
  <conditionalFormatting sqref="K139">
    <cfRule type="cellIs" dxfId="669" priority="474" operator="lessThan">
      <formula>0</formula>
    </cfRule>
    <cfRule type="cellIs" dxfId="668" priority="479" operator="equal">
      <formula>0</formula>
    </cfRule>
  </conditionalFormatting>
  <conditionalFormatting sqref="H139">
    <cfRule type="cellIs" dxfId="667" priority="477" operator="lessThanOrEqual">
      <formula>0</formula>
    </cfRule>
  </conditionalFormatting>
  <conditionalFormatting sqref="M139">
    <cfRule type="expression" dxfId="666" priority="471">
      <formula>AND(M139=0,L139&lt;&gt;"")</formula>
    </cfRule>
  </conditionalFormatting>
  <conditionalFormatting sqref="L139">
    <cfRule type="expression" dxfId="665" priority="472">
      <formula>AND(L139="",M139&gt;0)</formula>
    </cfRule>
  </conditionalFormatting>
  <conditionalFormatting sqref="L139:M139">
    <cfRule type="cellIs" dxfId="664" priority="473" operator="equal">
      <formula>0</formula>
    </cfRule>
  </conditionalFormatting>
  <conditionalFormatting sqref="R139">
    <cfRule type="containsText" dxfId="663" priority="470" operator="containsText" text="Error">
      <formula>NOT(ISERROR(SEARCH("Error",R139)))</formula>
    </cfRule>
  </conditionalFormatting>
  <conditionalFormatting sqref="N139">
    <cfRule type="expression" dxfId="662" priority="469">
      <formula>ISNUMBER(N139)=FALSE</formula>
    </cfRule>
  </conditionalFormatting>
  <conditionalFormatting sqref="D140:E140">
    <cfRule type="containsBlanks" dxfId="661" priority="468">
      <formula>LEN(TRIM(D140))=0</formula>
    </cfRule>
  </conditionalFormatting>
  <conditionalFormatting sqref="H140 K140">
    <cfRule type="expression" dxfId="660" priority="466">
      <formula>ISNUMBER(H140)=FALSE</formula>
    </cfRule>
  </conditionalFormatting>
  <conditionalFormatting sqref="F140:K140">
    <cfRule type="containsBlanks" dxfId="659" priority="463">
      <formula>LEN(TRIM(F140))=0</formula>
    </cfRule>
  </conditionalFormatting>
  <conditionalFormatting sqref="B140:C140">
    <cfRule type="containsBlanks" dxfId="658" priority="464">
      <formula>LEN(TRIM(B140))=0</formula>
    </cfRule>
  </conditionalFormatting>
  <conditionalFormatting sqref="K140">
    <cfRule type="cellIs" dxfId="657" priority="462" operator="lessThan">
      <formula>0</formula>
    </cfRule>
    <cfRule type="cellIs" dxfId="656" priority="467" operator="equal">
      <formula>0</formula>
    </cfRule>
  </conditionalFormatting>
  <conditionalFormatting sqref="H140">
    <cfRule type="cellIs" dxfId="655" priority="465" operator="lessThanOrEqual">
      <formula>0</formula>
    </cfRule>
  </conditionalFormatting>
  <conditionalFormatting sqref="M140">
    <cfRule type="expression" dxfId="654" priority="459">
      <formula>AND(M140=0,L140&lt;&gt;"")</formula>
    </cfRule>
  </conditionalFormatting>
  <conditionalFormatting sqref="L140">
    <cfRule type="expression" dxfId="653" priority="460">
      <formula>AND(L140="",M140&gt;0)</formula>
    </cfRule>
  </conditionalFormatting>
  <conditionalFormatting sqref="L140:M140">
    <cfRule type="cellIs" dxfId="652" priority="461" operator="equal">
      <formula>0</formula>
    </cfRule>
  </conditionalFormatting>
  <conditionalFormatting sqref="R140">
    <cfRule type="containsText" dxfId="651" priority="458" operator="containsText" text="Error">
      <formula>NOT(ISERROR(SEARCH("Error",R140)))</formula>
    </cfRule>
  </conditionalFormatting>
  <conditionalFormatting sqref="N140">
    <cfRule type="expression" dxfId="650" priority="457">
      <formula>ISNUMBER(N140)=FALSE</formula>
    </cfRule>
  </conditionalFormatting>
  <conditionalFormatting sqref="D141:E141">
    <cfRule type="containsBlanks" dxfId="649" priority="456">
      <formula>LEN(TRIM(D141))=0</formula>
    </cfRule>
  </conditionalFormatting>
  <conditionalFormatting sqref="H141 K141">
    <cfRule type="expression" dxfId="648" priority="454">
      <formula>ISNUMBER(H141)=FALSE</formula>
    </cfRule>
  </conditionalFormatting>
  <conditionalFormatting sqref="F141:K141">
    <cfRule type="containsBlanks" dxfId="647" priority="451">
      <formula>LEN(TRIM(F141))=0</formula>
    </cfRule>
  </conditionalFormatting>
  <conditionalFormatting sqref="B141:C141">
    <cfRule type="containsBlanks" dxfId="646" priority="452">
      <formula>LEN(TRIM(B141))=0</formula>
    </cfRule>
  </conditionalFormatting>
  <conditionalFormatting sqref="K141">
    <cfRule type="cellIs" dxfId="645" priority="450" operator="lessThan">
      <formula>0</formula>
    </cfRule>
    <cfRule type="cellIs" dxfId="644" priority="455" operator="equal">
      <formula>0</formula>
    </cfRule>
  </conditionalFormatting>
  <conditionalFormatting sqref="H141">
    <cfRule type="cellIs" dxfId="643" priority="453" operator="lessThanOrEqual">
      <formula>0</formula>
    </cfRule>
  </conditionalFormatting>
  <conditionalFormatting sqref="M141">
    <cfRule type="expression" dxfId="642" priority="447">
      <formula>AND(M141=0,L141&lt;&gt;"")</formula>
    </cfRule>
  </conditionalFormatting>
  <conditionalFormatting sqref="L141">
    <cfRule type="expression" dxfId="641" priority="448">
      <formula>AND(L141="",M141&gt;0)</formula>
    </cfRule>
  </conditionalFormatting>
  <conditionalFormatting sqref="L141:M141">
    <cfRule type="cellIs" dxfId="640" priority="449" operator="equal">
      <formula>0</formula>
    </cfRule>
  </conditionalFormatting>
  <conditionalFormatting sqref="R141">
    <cfRule type="containsText" dxfId="639" priority="446" operator="containsText" text="Error">
      <formula>NOT(ISERROR(SEARCH("Error",R141)))</formula>
    </cfRule>
  </conditionalFormatting>
  <conditionalFormatting sqref="N141">
    <cfRule type="expression" dxfId="638" priority="445">
      <formula>ISNUMBER(N141)=FALSE</formula>
    </cfRule>
  </conditionalFormatting>
  <conditionalFormatting sqref="D142:E142">
    <cfRule type="containsBlanks" dxfId="637" priority="444">
      <formula>LEN(TRIM(D142))=0</formula>
    </cfRule>
  </conditionalFormatting>
  <conditionalFormatting sqref="H142 K142">
    <cfRule type="expression" dxfId="636" priority="442">
      <formula>ISNUMBER(H142)=FALSE</formula>
    </cfRule>
  </conditionalFormatting>
  <conditionalFormatting sqref="F142:K142">
    <cfRule type="containsBlanks" dxfId="635" priority="439">
      <formula>LEN(TRIM(F142))=0</formula>
    </cfRule>
  </conditionalFormatting>
  <conditionalFormatting sqref="B142:C142">
    <cfRule type="containsBlanks" dxfId="634" priority="440">
      <formula>LEN(TRIM(B142))=0</formula>
    </cfRule>
  </conditionalFormatting>
  <conditionalFormatting sqref="K142">
    <cfRule type="cellIs" dxfId="633" priority="438" operator="lessThan">
      <formula>0</formula>
    </cfRule>
    <cfRule type="cellIs" dxfId="632" priority="443" operator="equal">
      <formula>0</formula>
    </cfRule>
  </conditionalFormatting>
  <conditionalFormatting sqref="H142">
    <cfRule type="cellIs" dxfId="631" priority="441" operator="lessThanOrEqual">
      <formula>0</formula>
    </cfRule>
  </conditionalFormatting>
  <conditionalFormatting sqref="M142">
    <cfRule type="expression" dxfId="630" priority="435">
      <formula>AND(M142=0,L142&lt;&gt;"")</formula>
    </cfRule>
  </conditionalFormatting>
  <conditionalFormatting sqref="L142">
    <cfRule type="expression" dxfId="629" priority="436">
      <formula>AND(L142="",M142&gt;0)</formula>
    </cfRule>
  </conditionalFormatting>
  <conditionalFormatting sqref="L142:M142">
    <cfRule type="cellIs" dxfId="628" priority="437" operator="equal">
      <formula>0</formula>
    </cfRule>
  </conditionalFormatting>
  <conditionalFormatting sqref="R142">
    <cfRule type="containsText" dxfId="627" priority="434" operator="containsText" text="Error">
      <formula>NOT(ISERROR(SEARCH("Error",R142)))</formula>
    </cfRule>
  </conditionalFormatting>
  <conditionalFormatting sqref="N142">
    <cfRule type="expression" dxfId="626" priority="433">
      <formula>ISNUMBER(N142)=FALSE</formula>
    </cfRule>
  </conditionalFormatting>
  <conditionalFormatting sqref="D143:E143">
    <cfRule type="containsBlanks" dxfId="625" priority="432">
      <formula>LEN(TRIM(D143))=0</formula>
    </cfRule>
  </conditionalFormatting>
  <conditionalFormatting sqref="H143 K143">
    <cfRule type="expression" dxfId="624" priority="430">
      <formula>ISNUMBER(H143)=FALSE</formula>
    </cfRule>
  </conditionalFormatting>
  <conditionalFormatting sqref="F143:K143">
    <cfRule type="containsBlanks" dxfId="623" priority="427">
      <formula>LEN(TRIM(F143))=0</formula>
    </cfRule>
  </conditionalFormatting>
  <conditionalFormatting sqref="B143:C143">
    <cfRule type="containsBlanks" dxfId="622" priority="428">
      <formula>LEN(TRIM(B143))=0</formula>
    </cfRule>
  </conditionalFormatting>
  <conditionalFormatting sqref="K143">
    <cfRule type="cellIs" dxfId="621" priority="426" operator="lessThan">
      <formula>0</formula>
    </cfRule>
    <cfRule type="cellIs" dxfId="620" priority="431" operator="equal">
      <formula>0</formula>
    </cfRule>
  </conditionalFormatting>
  <conditionalFormatting sqref="H143">
    <cfRule type="cellIs" dxfId="619" priority="429" operator="lessThanOrEqual">
      <formula>0</formula>
    </cfRule>
  </conditionalFormatting>
  <conditionalFormatting sqref="M143">
    <cfRule type="expression" dxfId="618" priority="423">
      <formula>AND(M143=0,L143&lt;&gt;"")</formula>
    </cfRule>
  </conditionalFormatting>
  <conditionalFormatting sqref="L143">
    <cfRule type="expression" dxfId="617" priority="424">
      <formula>AND(L143="",M143&gt;0)</formula>
    </cfRule>
  </conditionalFormatting>
  <conditionalFormatting sqref="L143:M143">
    <cfRule type="cellIs" dxfId="616" priority="425" operator="equal">
      <formula>0</formula>
    </cfRule>
  </conditionalFormatting>
  <conditionalFormatting sqref="R143">
    <cfRule type="containsText" dxfId="615" priority="422" operator="containsText" text="Error">
      <formula>NOT(ISERROR(SEARCH("Error",R143)))</formula>
    </cfRule>
  </conditionalFormatting>
  <conditionalFormatting sqref="N143">
    <cfRule type="expression" dxfId="614" priority="421">
      <formula>ISNUMBER(N143)=FALSE</formula>
    </cfRule>
  </conditionalFormatting>
  <conditionalFormatting sqref="D144:E144">
    <cfRule type="containsBlanks" dxfId="613" priority="420">
      <formula>LEN(TRIM(D144))=0</formula>
    </cfRule>
  </conditionalFormatting>
  <conditionalFormatting sqref="H144 K144">
    <cfRule type="expression" dxfId="612" priority="418">
      <formula>ISNUMBER(H144)=FALSE</formula>
    </cfRule>
  </conditionalFormatting>
  <conditionalFormatting sqref="F144:K144">
    <cfRule type="containsBlanks" dxfId="611" priority="415">
      <formula>LEN(TRIM(F144))=0</formula>
    </cfRule>
  </conditionalFormatting>
  <conditionalFormatting sqref="B144:C144">
    <cfRule type="containsBlanks" dxfId="610" priority="416">
      <formula>LEN(TRIM(B144))=0</formula>
    </cfRule>
  </conditionalFormatting>
  <conditionalFormatting sqref="K144">
    <cfRule type="cellIs" dxfId="609" priority="414" operator="lessThan">
      <formula>0</formula>
    </cfRule>
    <cfRule type="cellIs" dxfId="608" priority="419" operator="equal">
      <formula>0</formula>
    </cfRule>
  </conditionalFormatting>
  <conditionalFormatting sqref="H144">
    <cfRule type="cellIs" dxfId="607" priority="417" operator="lessThanOrEqual">
      <formula>0</formula>
    </cfRule>
  </conditionalFormatting>
  <conditionalFormatting sqref="M144">
    <cfRule type="expression" dxfId="606" priority="411">
      <formula>AND(M144=0,L144&lt;&gt;"")</formula>
    </cfRule>
  </conditionalFormatting>
  <conditionalFormatting sqref="L144">
    <cfRule type="expression" dxfId="605" priority="412">
      <formula>AND(L144="",M144&gt;0)</formula>
    </cfRule>
  </conditionalFormatting>
  <conditionalFormatting sqref="L144:M144">
    <cfRule type="cellIs" dxfId="604" priority="413" operator="equal">
      <formula>0</formula>
    </cfRule>
  </conditionalFormatting>
  <conditionalFormatting sqref="R144">
    <cfRule type="containsText" dxfId="603" priority="410" operator="containsText" text="Error">
      <formula>NOT(ISERROR(SEARCH("Error",R144)))</formula>
    </cfRule>
  </conditionalFormatting>
  <conditionalFormatting sqref="N144">
    <cfRule type="expression" dxfId="602" priority="409">
      <formula>ISNUMBER(N144)=FALSE</formula>
    </cfRule>
  </conditionalFormatting>
  <conditionalFormatting sqref="D145:E145">
    <cfRule type="containsBlanks" dxfId="601" priority="408">
      <formula>LEN(TRIM(D145))=0</formula>
    </cfRule>
  </conditionalFormatting>
  <conditionalFormatting sqref="H145 K145">
    <cfRule type="expression" dxfId="600" priority="406">
      <formula>ISNUMBER(H145)=FALSE</formula>
    </cfRule>
  </conditionalFormatting>
  <conditionalFormatting sqref="F145:K145">
    <cfRule type="containsBlanks" dxfId="599" priority="403">
      <formula>LEN(TRIM(F145))=0</formula>
    </cfRule>
  </conditionalFormatting>
  <conditionalFormatting sqref="B145:C145">
    <cfRule type="containsBlanks" dxfId="598" priority="404">
      <formula>LEN(TRIM(B145))=0</formula>
    </cfRule>
  </conditionalFormatting>
  <conditionalFormatting sqref="K145">
    <cfRule type="cellIs" dxfId="597" priority="402" operator="lessThan">
      <formula>0</formula>
    </cfRule>
    <cfRule type="cellIs" dxfId="596" priority="407" operator="equal">
      <formula>0</formula>
    </cfRule>
  </conditionalFormatting>
  <conditionalFormatting sqref="H145">
    <cfRule type="cellIs" dxfId="595" priority="405" operator="lessThanOrEqual">
      <formula>0</formula>
    </cfRule>
  </conditionalFormatting>
  <conditionalFormatting sqref="M145">
    <cfRule type="expression" dxfId="594" priority="399">
      <formula>AND(M145=0,L145&lt;&gt;"")</formula>
    </cfRule>
  </conditionalFormatting>
  <conditionalFormatting sqref="L145">
    <cfRule type="expression" dxfId="593" priority="400">
      <formula>AND(L145="",M145&gt;0)</formula>
    </cfRule>
  </conditionalFormatting>
  <conditionalFormatting sqref="L145:M145">
    <cfRule type="cellIs" dxfId="592" priority="401" operator="equal">
      <formula>0</formula>
    </cfRule>
  </conditionalFormatting>
  <conditionalFormatting sqref="R145">
    <cfRule type="containsText" dxfId="591" priority="398" operator="containsText" text="Error">
      <formula>NOT(ISERROR(SEARCH("Error",R145)))</formula>
    </cfRule>
  </conditionalFormatting>
  <conditionalFormatting sqref="N145">
    <cfRule type="expression" dxfId="590" priority="397">
      <formula>ISNUMBER(N145)=FALSE</formula>
    </cfRule>
  </conditionalFormatting>
  <conditionalFormatting sqref="D146:E146">
    <cfRule type="containsBlanks" dxfId="589" priority="396">
      <formula>LEN(TRIM(D146))=0</formula>
    </cfRule>
  </conditionalFormatting>
  <conditionalFormatting sqref="H146 K146">
    <cfRule type="expression" dxfId="588" priority="394">
      <formula>ISNUMBER(H146)=FALSE</formula>
    </cfRule>
  </conditionalFormatting>
  <conditionalFormatting sqref="F146:K146">
    <cfRule type="containsBlanks" dxfId="587" priority="391">
      <formula>LEN(TRIM(F146))=0</formula>
    </cfRule>
  </conditionalFormatting>
  <conditionalFormatting sqref="B146:C146">
    <cfRule type="containsBlanks" dxfId="586" priority="392">
      <formula>LEN(TRIM(B146))=0</formula>
    </cfRule>
  </conditionalFormatting>
  <conditionalFormatting sqref="K146">
    <cfRule type="cellIs" dxfId="585" priority="390" operator="lessThan">
      <formula>0</formula>
    </cfRule>
    <cfRule type="cellIs" dxfId="584" priority="395" operator="equal">
      <formula>0</formula>
    </cfRule>
  </conditionalFormatting>
  <conditionalFormatting sqref="H146">
    <cfRule type="cellIs" dxfId="583" priority="393" operator="lessThanOrEqual">
      <formula>0</formula>
    </cfRule>
  </conditionalFormatting>
  <conditionalFormatting sqref="M146">
    <cfRule type="expression" dxfId="582" priority="387">
      <formula>AND(M146=0,L146&lt;&gt;"")</formula>
    </cfRule>
  </conditionalFormatting>
  <conditionalFormatting sqref="L146">
    <cfRule type="expression" dxfId="581" priority="388">
      <formula>AND(L146="",M146&gt;0)</formula>
    </cfRule>
  </conditionalFormatting>
  <conditionalFormatting sqref="L146:M146">
    <cfRule type="cellIs" dxfId="580" priority="389" operator="equal">
      <formula>0</formula>
    </cfRule>
  </conditionalFormatting>
  <conditionalFormatting sqref="R146">
    <cfRule type="containsText" dxfId="579" priority="386" operator="containsText" text="Error">
      <formula>NOT(ISERROR(SEARCH("Error",R146)))</formula>
    </cfRule>
  </conditionalFormatting>
  <conditionalFormatting sqref="N146">
    <cfRule type="expression" dxfId="578" priority="385">
      <formula>ISNUMBER(N146)=FALSE</formula>
    </cfRule>
  </conditionalFormatting>
  <conditionalFormatting sqref="D147:E147">
    <cfRule type="containsBlanks" dxfId="577" priority="384">
      <formula>LEN(TRIM(D147))=0</formula>
    </cfRule>
  </conditionalFormatting>
  <conditionalFormatting sqref="H147 K147">
    <cfRule type="expression" dxfId="576" priority="382">
      <formula>ISNUMBER(H147)=FALSE</formula>
    </cfRule>
  </conditionalFormatting>
  <conditionalFormatting sqref="F147:K147">
    <cfRule type="containsBlanks" dxfId="575" priority="379">
      <formula>LEN(TRIM(F147))=0</formula>
    </cfRule>
  </conditionalFormatting>
  <conditionalFormatting sqref="B147:C147">
    <cfRule type="containsBlanks" dxfId="574" priority="380">
      <formula>LEN(TRIM(B147))=0</formula>
    </cfRule>
  </conditionalFormatting>
  <conditionalFormatting sqref="K147">
    <cfRule type="cellIs" dxfId="573" priority="378" operator="lessThan">
      <formula>0</formula>
    </cfRule>
    <cfRule type="cellIs" dxfId="572" priority="383" operator="equal">
      <formula>0</formula>
    </cfRule>
  </conditionalFormatting>
  <conditionalFormatting sqref="H147">
    <cfRule type="cellIs" dxfId="571" priority="381" operator="lessThanOrEqual">
      <formula>0</formula>
    </cfRule>
  </conditionalFormatting>
  <conditionalFormatting sqref="M147">
    <cfRule type="expression" dxfId="570" priority="375">
      <formula>AND(M147=0,L147&lt;&gt;"")</formula>
    </cfRule>
  </conditionalFormatting>
  <conditionalFormatting sqref="L147">
    <cfRule type="expression" dxfId="569" priority="376">
      <formula>AND(L147="",M147&gt;0)</formula>
    </cfRule>
  </conditionalFormatting>
  <conditionalFormatting sqref="L147:M147">
    <cfRule type="cellIs" dxfId="568" priority="377" operator="equal">
      <formula>0</formula>
    </cfRule>
  </conditionalFormatting>
  <conditionalFormatting sqref="R147">
    <cfRule type="containsText" dxfId="567" priority="374" operator="containsText" text="Error">
      <formula>NOT(ISERROR(SEARCH("Error",R147)))</formula>
    </cfRule>
  </conditionalFormatting>
  <conditionalFormatting sqref="N147">
    <cfRule type="expression" dxfId="566" priority="373">
      <formula>ISNUMBER(N147)=FALSE</formula>
    </cfRule>
  </conditionalFormatting>
  <conditionalFormatting sqref="D148:E148">
    <cfRule type="containsBlanks" dxfId="565" priority="372">
      <formula>LEN(TRIM(D148))=0</formula>
    </cfRule>
  </conditionalFormatting>
  <conditionalFormatting sqref="H148 K148">
    <cfRule type="expression" dxfId="564" priority="370">
      <formula>ISNUMBER(H148)=FALSE</formula>
    </cfRule>
  </conditionalFormatting>
  <conditionalFormatting sqref="F148:K148">
    <cfRule type="containsBlanks" dxfId="563" priority="367">
      <formula>LEN(TRIM(F148))=0</formula>
    </cfRule>
  </conditionalFormatting>
  <conditionalFormatting sqref="B148:C148">
    <cfRule type="containsBlanks" dxfId="562" priority="368">
      <formula>LEN(TRIM(B148))=0</formula>
    </cfRule>
  </conditionalFormatting>
  <conditionalFormatting sqref="K148">
    <cfRule type="cellIs" dxfId="561" priority="366" operator="lessThan">
      <formula>0</formula>
    </cfRule>
    <cfRule type="cellIs" dxfId="560" priority="371" operator="equal">
      <formula>0</formula>
    </cfRule>
  </conditionalFormatting>
  <conditionalFormatting sqref="H148">
    <cfRule type="cellIs" dxfId="559" priority="369" operator="lessThanOrEqual">
      <formula>0</formula>
    </cfRule>
  </conditionalFormatting>
  <conditionalFormatting sqref="M148">
    <cfRule type="expression" dxfId="558" priority="363">
      <formula>AND(M148=0,L148&lt;&gt;"")</formula>
    </cfRule>
  </conditionalFormatting>
  <conditionalFormatting sqref="L148">
    <cfRule type="expression" dxfId="557" priority="364">
      <formula>AND(L148="",M148&gt;0)</formula>
    </cfRule>
  </conditionalFormatting>
  <conditionalFormatting sqref="L148:M148">
    <cfRule type="cellIs" dxfId="556" priority="365" operator="equal">
      <formula>0</formula>
    </cfRule>
  </conditionalFormatting>
  <conditionalFormatting sqref="R148">
    <cfRule type="containsText" dxfId="555" priority="362" operator="containsText" text="Error">
      <formula>NOT(ISERROR(SEARCH("Error",R148)))</formula>
    </cfRule>
  </conditionalFormatting>
  <conditionalFormatting sqref="N148">
    <cfRule type="expression" dxfId="554" priority="361">
      <formula>ISNUMBER(N148)=FALSE</formula>
    </cfRule>
  </conditionalFormatting>
  <conditionalFormatting sqref="D149:E149">
    <cfRule type="containsBlanks" dxfId="553" priority="360">
      <formula>LEN(TRIM(D149))=0</formula>
    </cfRule>
  </conditionalFormatting>
  <conditionalFormatting sqref="H149 K149">
    <cfRule type="expression" dxfId="552" priority="358">
      <formula>ISNUMBER(H149)=FALSE</formula>
    </cfRule>
  </conditionalFormatting>
  <conditionalFormatting sqref="F149:K149">
    <cfRule type="containsBlanks" dxfId="551" priority="355">
      <formula>LEN(TRIM(F149))=0</formula>
    </cfRule>
  </conditionalFormatting>
  <conditionalFormatting sqref="B149:C149">
    <cfRule type="containsBlanks" dxfId="550" priority="356">
      <formula>LEN(TRIM(B149))=0</formula>
    </cfRule>
  </conditionalFormatting>
  <conditionalFormatting sqref="K149">
    <cfRule type="cellIs" dxfId="549" priority="354" operator="lessThan">
      <formula>0</formula>
    </cfRule>
    <cfRule type="cellIs" dxfId="548" priority="359" operator="equal">
      <formula>0</formula>
    </cfRule>
  </conditionalFormatting>
  <conditionalFormatting sqref="H149">
    <cfRule type="cellIs" dxfId="547" priority="357" operator="lessThanOrEqual">
      <formula>0</formula>
    </cfRule>
  </conditionalFormatting>
  <conditionalFormatting sqref="M149">
    <cfRule type="expression" dxfId="546" priority="351">
      <formula>AND(M149=0,L149&lt;&gt;"")</formula>
    </cfRule>
  </conditionalFormatting>
  <conditionalFormatting sqref="L149">
    <cfRule type="expression" dxfId="545" priority="352">
      <formula>AND(L149="",M149&gt;0)</formula>
    </cfRule>
  </conditionalFormatting>
  <conditionalFormatting sqref="L149:M149">
    <cfRule type="cellIs" dxfId="544" priority="353" operator="equal">
      <formula>0</formula>
    </cfRule>
  </conditionalFormatting>
  <conditionalFormatting sqref="R149">
    <cfRule type="containsText" dxfId="543" priority="350" operator="containsText" text="Error">
      <formula>NOT(ISERROR(SEARCH("Error",R149)))</formula>
    </cfRule>
  </conditionalFormatting>
  <conditionalFormatting sqref="N149">
    <cfRule type="expression" dxfId="542" priority="349">
      <formula>ISNUMBER(N149)=FALSE</formula>
    </cfRule>
  </conditionalFormatting>
  <conditionalFormatting sqref="D150:E150">
    <cfRule type="containsBlanks" dxfId="541" priority="348">
      <formula>LEN(TRIM(D150))=0</formula>
    </cfRule>
  </conditionalFormatting>
  <conditionalFormatting sqref="H150 K150">
    <cfRule type="expression" dxfId="540" priority="346">
      <formula>ISNUMBER(H150)=FALSE</formula>
    </cfRule>
  </conditionalFormatting>
  <conditionalFormatting sqref="F150:K150">
    <cfRule type="containsBlanks" dxfId="539" priority="343">
      <formula>LEN(TRIM(F150))=0</formula>
    </cfRule>
  </conditionalFormatting>
  <conditionalFormatting sqref="B150:C150">
    <cfRule type="containsBlanks" dxfId="538" priority="344">
      <formula>LEN(TRIM(B150))=0</formula>
    </cfRule>
  </conditionalFormatting>
  <conditionalFormatting sqref="K150">
    <cfRule type="cellIs" dxfId="537" priority="342" operator="lessThan">
      <formula>0</formula>
    </cfRule>
    <cfRule type="cellIs" dxfId="536" priority="347" operator="equal">
      <formula>0</formula>
    </cfRule>
  </conditionalFormatting>
  <conditionalFormatting sqref="H150">
    <cfRule type="cellIs" dxfId="535" priority="345" operator="lessThanOrEqual">
      <formula>0</formula>
    </cfRule>
  </conditionalFormatting>
  <conditionalFormatting sqref="M150">
    <cfRule type="expression" dxfId="534" priority="339">
      <formula>AND(M150=0,L150&lt;&gt;"")</formula>
    </cfRule>
  </conditionalFormatting>
  <conditionalFormatting sqref="L150">
    <cfRule type="expression" dxfId="533" priority="340">
      <formula>AND(L150="",M150&gt;0)</formula>
    </cfRule>
  </conditionalFormatting>
  <conditionalFormatting sqref="L150:M150">
    <cfRule type="cellIs" dxfId="532" priority="341" operator="equal">
      <formula>0</formula>
    </cfRule>
  </conditionalFormatting>
  <conditionalFormatting sqref="R150">
    <cfRule type="containsText" dxfId="531" priority="338" operator="containsText" text="Error">
      <formula>NOT(ISERROR(SEARCH("Error",R150)))</formula>
    </cfRule>
  </conditionalFormatting>
  <conditionalFormatting sqref="N150">
    <cfRule type="expression" dxfId="530" priority="337">
      <formula>ISNUMBER(N150)=FALSE</formula>
    </cfRule>
  </conditionalFormatting>
  <conditionalFormatting sqref="D151:E151">
    <cfRule type="containsBlanks" dxfId="529" priority="336">
      <formula>LEN(TRIM(D151))=0</formula>
    </cfRule>
  </conditionalFormatting>
  <conditionalFormatting sqref="H151 K151">
    <cfRule type="expression" dxfId="528" priority="334">
      <formula>ISNUMBER(H151)=FALSE</formula>
    </cfRule>
  </conditionalFormatting>
  <conditionalFormatting sqref="F151:K151">
    <cfRule type="containsBlanks" dxfId="527" priority="331">
      <formula>LEN(TRIM(F151))=0</formula>
    </cfRule>
  </conditionalFormatting>
  <conditionalFormatting sqref="B151:C151">
    <cfRule type="containsBlanks" dxfId="526" priority="332">
      <formula>LEN(TRIM(B151))=0</formula>
    </cfRule>
  </conditionalFormatting>
  <conditionalFormatting sqref="K151">
    <cfRule type="cellIs" dxfId="525" priority="330" operator="lessThan">
      <formula>0</formula>
    </cfRule>
    <cfRule type="cellIs" dxfId="524" priority="335" operator="equal">
      <formula>0</formula>
    </cfRule>
  </conditionalFormatting>
  <conditionalFormatting sqref="H151">
    <cfRule type="cellIs" dxfId="523" priority="333" operator="lessThanOrEqual">
      <formula>0</formula>
    </cfRule>
  </conditionalFormatting>
  <conditionalFormatting sqref="M151">
    <cfRule type="expression" dxfId="522" priority="327">
      <formula>AND(M151=0,L151&lt;&gt;"")</formula>
    </cfRule>
  </conditionalFormatting>
  <conditionalFormatting sqref="L151">
    <cfRule type="expression" dxfId="521" priority="328">
      <formula>AND(L151="",M151&gt;0)</formula>
    </cfRule>
  </conditionalFormatting>
  <conditionalFormatting sqref="L151:M151">
    <cfRule type="cellIs" dxfId="520" priority="329" operator="equal">
      <formula>0</formula>
    </cfRule>
  </conditionalFormatting>
  <conditionalFormatting sqref="R151">
    <cfRule type="containsText" dxfId="519" priority="326" operator="containsText" text="Error">
      <formula>NOT(ISERROR(SEARCH("Error",R151)))</formula>
    </cfRule>
  </conditionalFormatting>
  <conditionalFormatting sqref="N151">
    <cfRule type="expression" dxfId="518" priority="325">
      <formula>ISNUMBER(N151)=FALSE</formula>
    </cfRule>
  </conditionalFormatting>
  <conditionalFormatting sqref="D152:E152">
    <cfRule type="containsBlanks" dxfId="517" priority="324">
      <formula>LEN(TRIM(D152))=0</formula>
    </cfRule>
  </conditionalFormatting>
  <conditionalFormatting sqref="H152 K152">
    <cfRule type="expression" dxfId="516" priority="322">
      <formula>ISNUMBER(H152)=FALSE</formula>
    </cfRule>
  </conditionalFormatting>
  <conditionalFormatting sqref="F152:K152">
    <cfRule type="containsBlanks" dxfId="515" priority="319">
      <formula>LEN(TRIM(F152))=0</formula>
    </cfRule>
  </conditionalFormatting>
  <conditionalFormatting sqref="B152:C152">
    <cfRule type="containsBlanks" dxfId="514" priority="320">
      <formula>LEN(TRIM(B152))=0</formula>
    </cfRule>
  </conditionalFormatting>
  <conditionalFormatting sqref="K152">
    <cfRule type="cellIs" dxfId="513" priority="318" operator="lessThan">
      <formula>0</formula>
    </cfRule>
    <cfRule type="cellIs" dxfId="512" priority="323" operator="equal">
      <formula>0</formula>
    </cfRule>
  </conditionalFormatting>
  <conditionalFormatting sqref="H152">
    <cfRule type="cellIs" dxfId="511" priority="321" operator="lessThanOrEqual">
      <formula>0</formula>
    </cfRule>
  </conditionalFormatting>
  <conditionalFormatting sqref="M152">
    <cfRule type="expression" dxfId="510" priority="315">
      <formula>AND(M152=0,L152&lt;&gt;"")</formula>
    </cfRule>
  </conditionalFormatting>
  <conditionalFormatting sqref="L152">
    <cfRule type="expression" dxfId="509" priority="316">
      <formula>AND(L152="",M152&gt;0)</formula>
    </cfRule>
  </conditionalFormatting>
  <conditionalFormatting sqref="L152:M152">
    <cfRule type="cellIs" dxfId="508" priority="317" operator="equal">
      <formula>0</formula>
    </cfRule>
  </conditionalFormatting>
  <conditionalFormatting sqref="R152">
    <cfRule type="containsText" dxfId="507" priority="314" operator="containsText" text="Error">
      <formula>NOT(ISERROR(SEARCH("Error",R152)))</formula>
    </cfRule>
  </conditionalFormatting>
  <conditionalFormatting sqref="N152">
    <cfRule type="expression" dxfId="506" priority="313">
      <formula>ISNUMBER(N152)=FALSE</formula>
    </cfRule>
  </conditionalFormatting>
  <conditionalFormatting sqref="D153:E153">
    <cfRule type="containsBlanks" dxfId="505" priority="312">
      <formula>LEN(TRIM(D153))=0</formula>
    </cfRule>
  </conditionalFormatting>
  <conditionalFormatting sqref="H153 K153">
    <cfRule type="expression" dxfId="504" priority="310">
      <formula>ISNUMBER(H153)=FALSE</formula>
    </cfRule>
  </conditionalFormatting>
  <conditionalFormatting sqref="F153:K153">
    <cfRule type="containsBlanks" dxfId="503" priority="307">
      <formula>LEN(TRIM(F153))=0</formula>
    </cfRule>
  </conditionalFormatting>
  <conditionalFormatting sqref="B153:C153">
    <cfRule type="containsBlanks" dxfId="502" priority="308">
      <formula>LEN(TRIM(B153))=0</formula>
    </cfRule>
  </conditionalFormatting>
  <conditionalFormatting sqref="K153">
    <cfRule type="cellIs" dxfId="501" priority="306" operator="lessThan">
      <formula>0</formula>
    </cfRule>
    <cfRule type="cellIs" dxfId="500" priority="311" operator="equal">
      <formula>0</formula>
    </cfRule>
  </conditionalFormatting>
  <conditionalFormatting sqref="H153">
    <cfRule type="cellIs" dxfId="499" priority="309" operator="lessThanOrEqual">
      <formula>0</formula>
    </cfRule>
  </conditionalFormatting>
  <conditionalFormatting sqref="M153">
    <cfRule type="expression" dxfId="498" priority="303">
      <formula>AND(M153=0,L153&lt;&gt;"")</formula>
    </cfRule>
  </conditionalFormatting>
  <conditionalFormatting sqref="L153">
    <cfRule type="expression" dxfId="497" priority="304">
      <formula>AND(L153="",M153&gt;0)</formula>
    </cfRule>
  </conditionalFormatting>
  <conditionalFormatting sqref="L153:M153">
    <cfRule type="cellIs" dxfId="496" priority="305" operator="equal">
      <formula>0</formula>
    </cfRule>
  </conditionalFormatting>
  <conditionalFormatting sqref="R153">
    <cfRule type="containsText" dxfId="495" priority="302" operator="containsText" text="Error">
      <formula>NOT(ISERROR(SEARCH("Error",R153)))</formula>
    </cfRule>
  </conditionalFormatting>
  <conditionalFormatting sqref="N153">
    <cfRule type="expression" dxfId="494" priority="301">
      <formula>ISNUMBER(N153)=FALSE</formula>
    </cfRule>
  </conditionalFormatting>
  <conditionalFormatting sqref="D154:E154">
    <cfRule type="containsBlanks" dxfId="493" priority="300">
      <formula>LEN(TRIM(D154))=0</formula>
    </cfRule>
  </conditionalFormatting>
  <conditionalFormatting sqref="H154 K154">
    <cfRule type="expression" dxfId="492" priority="298">
      <formula>ISNUMBER(H154)=FALSE</formula>
    </cfRule>
  </conditionalFormatting>
  <conditionalFormatting sqref="F154:K154">
    <cfRule type="containsBlanks" dxfId="491" priority="295">
      <formula>LEN(TRIM(F154))=0</formula>
    </cfRule>
  </conditionalFormatting>
  <conditionalFormatting sqref="B154:C154">
    <cfRule type="containsBlanks" dxfId="490" priority="296">
      <formula>LEN(TRIM(B154))=0</formula>
    </cfRule>
  </conditionalFormatting>
  <conditionalFormatting sqref="K154">
    <cfRule type="cellIs" dxfId="489" priority="294" operator="lessThan">
      <formula>0</formula>
    </cfRule>
    <cfRule type="cellIs" dxfId="488" priority="299" operator="equal">
      <formula>0</formula>
    </cfRule>
  </conditionalFormatting>
  <conditionalFormatting sqref="H154">
    <cfRule type="cellIs" dxfId="487" priority="297" operator="lessThanOrEqual">
      <formula>0</formula>
    </cfRule>
  </conditionalFormatting>
  <conditionalFormatting sqref="M154">
    <cfRule type="expression" dxfId="486" priority="291">
      <formula>AND(M154=0,L154&lt;&gt;"")</formula>
    </cfRule>
  </conditionalFormatting>
  <conditionalFormatting sqref="L154">
    <cfRule type="expression" dxfId="485" priority="292">
      <formula>AND(L154="",M154&gt;0)</formula>
    </cfRule>
  </conditionalFormatting>
  <conditionalFormatting sqref="L154:M154">
    <cfRule type="cellIs" dxfId="484" priority="293" operator="equal">
      <formula>0</formula>
    </cfRule>
  </conditionalFormatting>
  <conditionalFormatting sqref="R154">
    <cfRule type="containsText" dxfId="483" priority="290" operator="containsText" text="Error">
      <formula>NOT(ISERROR(SEARCH("Error",R154)))</formula>
    </cfRule>
  </conditionalFormatting>
  <conditionalFormatting sqref="N154">
    <cfRule type="expression" dxfId="482" priority="289">
      <formula>ISNUMBER(N154)=FALSE</formula>
    </cfRule>
  </conditionalFormatting>
  <conditionalFormatting sqref="D155:E155">
    <cfRule type="containsBlanks" dxfId="481" priority="288">
      <formula>LEN(TRIM(D155))=0</formula>
    </cfRule>
  </conditionalFormatting>
  <conditionalFormatting sqref="H155 K155">
    <cfRule type="expression" dxfId="480" priority="286">
      <formula>ISNUMBER(H155)=FALSE</formula>
    </cfRule>
  </conditionalFormatting>
  <conditionalFormatting sqref="F155:K155">
    <cfRule type="containsBlanks" dxfId="479" priority="283">
      <formula>LEN(TRIM(F155))=0</formula>
    </cfRule>
  </conditionalFormatting>
  <conditionalFormatting sqref="B155:C155">
    <cfRule type="containsBlanks" dxfId="478" priority="284">
      <formula>LEN(TRIM(B155))=0</formula>
    </cfRule>
  </conditionalFormatting>
  <conditionalFormatting sqref="K155">
    <cfRule type="cellIs" dxfId="477" priority="282" operator="lessThan">
      <formula>0</formula>
    </cfRule>
    <cfRule type="cellIs" dxfId="476" priority="287" operator="equal">
      <formula>0</formula>
    </cfRule>
  </conditionalFormatting>
  <conditionalFormatting sqref="H155">
    <cfRule type="cellIs" dxfId="475" priority="285" operator="lessThanOrEqual">
      <formula>0</formula>
    </cfRule>
  </conditionalFormatting>
  <conditionalFormatting sqref="M155">
    <cfRule type="expression" dxfId="474" priority="279">
      <formula>AND(M155=0,L155&lt;&gt;"")</formula>
    </cfRule>
  </conditionalFormatting>
  <conditionalFormatting sqref="L155">
    <cfRule type="expression" dxfId="473" priority="280">
      <formula>AND(L155="",M155&gt;0)</formula>
    </cfRule>
  </conditionalFormatting>
  <conditionalFormatting sqref="L155:M155">
    <cfRule type="cellIs" dxfId="472" priority="281" operator="equal">
      <formula>0</formula>
    </cfRule>
  </conditionalFormatting>
  <conditionalFormatting sqref="R155">
    <cfRule type="containsText" dxfId="471" priority="278" operator="containsText" text="Error">
      <formula>NOT(ISERROR(SEARCH("Error",R155)))</formula>
    </cfRule>
  </conditionalFormatting>
  <conditionalFormatting sqref="N155">
    <cfRule type="expression" dxfId="470" priority="277">
      <formula>ISNUMBER(N155)=FALSE</formula>
    </cfRule>
  </conditionalFormatting>
  <conditionalFormatting sqref="D156:E156">
    <cfRule type="containsBlanks" dxfId="469" priority="276">
      <formula>LEN(TRIM(D156))=0</formula>
    </cfRule>
  </conditionalFormatting>
  <conditionalFormatting sqref="H156 K156">
    <cfRule type="expression" dxfId="468" priority="274">
      <formula>ISNUMBER(H156)=FALSE</formula>
    </cfRule>
  </conditionalFormatting>
  <conditionalFormatting sqref="F156:K156">
    <cfRule type="containsBlanks" dxfId="467" priority="271">
      <formula>LEN(TRIM(F156))=0</formula>
    </cfRule>
  </conditionalFormatting>
  <conditionalFormatting sqref="B156:C156">
    <cfRule type="containsBlanks" dxfId="466" priority="272">
      <formula>LEN(TRIM(B156))=0</formula>
    </cfRule>
  </conditionalFormatting>
  <conditionalFormatting sqref="K156">
    <cfRule type="cellIs" dxfId="465" priority="270" operator="lessThan">
      <formula>0</formula>
    </cfRule>
    <cfRule type="cellIs" dxfId="464" priority="275" operator="equal">
      <formula>0</formula>
    </cfRule>
  </conditionalFormatting>
  <conditionalFormatting sqref="H156">
    <cfRule type="cellIs" dxfId="463" priority="273" operator="lessThanOrEqual">
      <formula>0</formula>
    </cfRule>
  </conditionalFormatting>
  <conditionalFormatting sqref="M156">
    <cfRule type="expression" dxfId="462" priority="267">
      <formula>AND(M156=0,L156&lt;&gt;"")</formula>
    </cfRule>
  </conditionalFormatting>
  <conditionalFormatting sqref="L156">
    <cfRule type="expression" dxfId="461" priority="268">
      <formula>AND(L156="",M156&gt;0)</formula>
    </cfRule>
  </conditionalFormatting>
  <conditionalFormatting sqref="L156:M156">
    <cfRule type="cellIs" dxfId="460" priority="269" operator="equal">
      <formula>0</formula>
    </cfRule>
  </conditionalFormatting>
  <conditionalFormatting sqref="R156">
    <cfRule type="containsText" dxfId="459" priority="266" operator="containsText" text="Error">
      <formula>NOT(ISERROR(SEARCH("Error",R156)))</formula>
    </cfRule>
  </conditionalFormatting>
  <conditionalFormatting sqref="N156">
    <cfRule type="expression" dxfId="458" priority="265">
      <formula>ISNUMBER(N156)=FALSE</formula>
    </cfRule>
  </conditionalFormatting>
  <conditionalFormatting sqref="D157:E157">
    <cfRule type="containsBlanks" dxfId="457" priority="264">
      <formula>LEN(TRIM(D157))=0</formula>
    </cfRule>
  </conditionalFormatting>
  <conditionalFormatting sqref="H157 K157">
    <cfRule type="expression" dxfId="456" priority="262">
      <formula>ISNUMBER(H157)=FALSE</formula>
    </cfRule>
  </conditionalFormatting>
  <conditionalFormatting sqref="F157:K157">
    <cfRule type="containsBlanks" dxfId="455" priority="259">
      <formula>LEN(TRIM(F157))=0</formula>
    </cfRule>
  </conditionalFormatting>
  <conditionalFormatting sqref="B157:C157">
    <cfRule type="containsBlanks" dxfId="454" priority="260">
      <formula>LEN(TRIM(B157))=0</formula>
    </cfRule>
  </conditionalFormatting>
  <conditionalFormatting sqref="K157">
    <cfRule type="cellIs" dxfId="453" priority="258" operator="lessThan">
      <formula>0</formula>
    </cfRule>
    <cfRule type="cellIs" dxfId="452" priority="263" operator="equal">
      <formula>0</formula>
    </cfRule>
  </conditionalFormatting>
  <conditionalFormatting sqref="H157">
    <cfRule type="cellIs" dxfId="451" priority="261" operator="lessThanOrEqual">
      <formula>0</formula>
    </cfRule>
  </conditionalFormatting>
  <conditionalFormatting sqref="M157">
    <cfRule type="expression" dxfId="450" priority="255">
      <formula>AND(M157=0,L157&lt;&gt;"")</formula>
    </cfRule>
  </conditionalFormatting>
  <conditionalFormatting sqref="L157">
    <cfRule type="expression" dxfId="449" priority="256">
      <formula>AND(L157="",M157&gt;0)</formula>
    </cfRule>
  </conditionalFormatting>
  <conditionalFormatting sqref="L157:M157">
    <cfRule type="cellIs" dxfId="448" priority="257" operator="equal">
      <formula>0</formula>
    </cfRule>
  </conditionalFormatting>
  <conditionalFormatting sqref="R157">
    <cfRule type="containsText" dxfId="447" priority="254" operator="containsText" text="Error">
      <formula>NOT(ISERROR(SEARCH("Error",R157)))</formula>
    </cfRule>
  </conditionalFormatting>
  <conditionalFormatting sqref="N157">
    <cfRule type="expression" dxfId="446" priority="253">
      <formula>ISNUMBER(N157)=FALSE</formula>
    </cfRule>
  </conditionalFormatting>
  <conditionalFormatting sqref="D158:E158">
    <cfRule type="containsBlanks" dxfId="445" priority="252">
      <formula>LEN(TRIM(D158))=0</formula>
    </cfRule>
  </conditionalFormatting>
  <conditionalFormatting sqref="H158 K158">
    <cfRule type="expression" dxfId="444" priority="250">
      <formula>ISNUMBER(H158)=FALSE</formula>
    </cfRule>
  </conditionalFormatting>
  <conditionalFormatting sqref="F158:K158">
    <cfRule type="containsBlanks" dxfId="443" priority="247">
      <formula>LEN(TRIM(F158))=0</formula>
    </cfRule>
  </conditionalFormatting>
  <conditionalFormatting sqref="B158:C158">
    <cfRule type="containsBlanks" dxfId="442" priority="248">
      <formula>LEN(TRIM(B158))=0</formula>
    </cfRule>
  </conditionalFormatting>
  <conditionalFormatting sqref="K158">
    <cfRule type="cellIs" dxfId="441" priority="246" operator="lessThan">
      <formula>0</formula>
    </cfRule>
    <cfRule type="cellIs" dxfId="440" priority="251" operator="equal">
      <formula>0</formula>
    </cfRule>
  </conditionalFormatting>
  <conditionalFormatting sqref="H158">
    <cfRule type="cellIs" dxfId="439" priority="249" operator="lessThanOrEqual">
      <formula>0</formula>
    </cfRule>
  </conditionalFormatting>
  <conditionalFormatting sqref="M158">
    <cfRule type="expression" dxfId="438" priority="243">
      <formula>AND(M158=0,L158&lt;&gt;"")</formula>
    </cfRule>
  </conditionalFormatting>
  <conditionalFormatting sqref="L158">
    <cfRule type="expression" dxfId="437" priority="244">
      <formula>AND(L158="",M158&gt;0)</formula>
    </cfRule>
  </conditionalFormatting>
  <conditionalFormatting sqref="L158:M158">
    <cfRule type="cellIs" dxfId="436" priority="245" operator="equal">
      <formula>0</formula>
    </cfRule>
  </conditionalFormatting>
  <conditionalFormatting sqref="R158">
    <cfRule type="containsText" dxfId="435" priority="242" operator="containsText" text="Error">
      <formula>NOT(ISERROR(SEARCH("Error",R158)))</formula>
    </cfRule>
  </conditionalFormatting>
  <conditionalFormatting sqref="N158">
    <cfRule type="expression" dxfId="434" priority="241">
      <formula>ISNUMBER(N158)=FALSE</formula>
    </cfRule>
  </conditionalFormatting>
  <conditionalFormatting sqref="D159:E159">
    <cfRule type="containsBlanks" dxfId="433" priority="240">
      <formula>LEN(TRIM(D159))=0</formula>
    </cfRule>
  </conditionalFormatting>
  <conditionalFormatting sqref="H159 K159">
    <cfRule type="expression" dxfId="432" priority="238">
      <formula>ISNUMBER(H159)=FALSE</formula>
    </cfRule>
  </conditionalFormatting>
  <conditionalFormatting sqref="F159:K159">
    <cfRule type="containsBlanks" dxfId="431" priority="235">
      <formula>LEN(TRIM(F159))=0</formula>
    </cfRule>
  </conditionalFormatting>
  <conditionalFormatting sqref="B159:C159">
    <cfRule type="containsBlanks" dxfId="430" priority="236">
      <formula>LEN(TRIM(B159))=0</formula>
    </cfRule>
  </conditionalFormatting>
  <conditionalFormatting sqref="K159">
    <cfRule type="cellIs" dxfId="429" priority="234" operator="lessThan">
      <formula>0</formula>
    </cfRule>
    <cfRule type="cellIs" dxfId="428" priority="239" operator="equal">
      <formula>0</formula>
    </cfRule>
  </conditionalFormatting>
  <conditionalFormatting sqref="H159">
    <cfRule type="cellIs" dxfId="427" priority="237" operator="lessThanOrEqual">
      <formula>0</formula>
    </cfRule>
  </conditionalFormatting>
  <conditionalFormatting sqref="M159">
    <cfRule type="expression" dxfId="426" priority="231">
      <formula>AND(M159=0,L159&lt;&gt;"")</formula>
    </cfRule>
  </conditionalFormatting>
  <conditionalFormatting sqref="L159">
    <cfRule type="expression" dxfId="425" priority="232">
      <formula>AND(L159="",M159&gt;0)</formula>
    </cfRule>
  </conditionalFormatting>
  <conditionalFormatting sqref="L159:M159">
    <cfRule type="cellIs" dxfId="424" priority="233" operator="equal">
      <formula>0</formula>
    </cfRule>
  </conditionalFormatting>
  <conditionalFormatting sqref="R159">
    <cfRule type="containsText" dxfId="423" priority="230" operator="containsText" text="Error">
      <formula>NOT(ISERROR(SEARCH("Error",R159)))</formula>
    </cfRule>
  </conditionalFormatting>
  <conditionalFormatting sqref="N159">
    <cfRule type="expression" dxfId="422" priority="229">
      <formula>ISNUMBER(N159)=FALSE</formula>
    </cfRule>
  </conditionalFormatting>
  <conditionalFormatting sqref="D160:E160">
    <cfRule type="containsBlanks" dxfId="421" priority="228">
      <formula>LEN(TRIM(D160))=0</formula>
    </cfRule>
  </conditionalFormatting>
  <conditionalFormatting sqref="H160 K160">
    <cfRule type="expression" dxfId="420" priority="226">
      <formula>ISNUMBER(H160)=FALSE</formula>
    </cfRule>
  </conditionalFormatting>
  <conditionalFormatting sqref="F160:K160">
    <cfRule type="containsBlanks" dxfId="419" priority="223">
      <formula>LEN(TRIM(F160))=0</formula>
    </cfRule>
  </conditionalFormatting>
  <conditionalFormatting sqref="B160:C160">
    <cfRule type="containsBlanks" dxfId="418" priority="224">
      <formula>LEN(TRIM(B160))=0</formula>
    </cfRule>
  </conditionalFormatting>
  <conditionalFormatting sqref="K160">
    <cfRule type="cellIs" dxfId="417" priority="222" operator="lessThan">
      <formula>0</formula>
    </cfRule>
    <cfRule type="cellIs" dxfId="416" priority="227" operator="equal">
      <formula>0</formula>
    </cfRule>
  </conditionalFormatting>
  <conditionalFormatting sqref="H160">
    <cfRule type="cellIs" dxfId="415" priority="225" operator="lessThanOrEqual">
      <formula>0</formula>
    </cfRule>
  </conditionalFormatting>
  <conditionalFormatting sqref="M160">
    <cfRule type="expression" dxfId="414" priority="219">
      <formula>AND(M160=0,L160&lt;&gt;"")</formula>
    </cfRule>
  </conditionalFormatting>
  <conditionalFormatting sqref="L160">
    <cfRule type="expression" dxfId="413" priority="220">
      <formula>AND(L160="",M160&gt;0)</formula>
    </cfRule>
  </conditionalFormatting>
  <conditionalFormatting sqref="L160:M160">
    <cfRule type="cellIs" dxfId="412" priority="221" operator="equal">
      <formula>0</formula>
    </cfRule>
  </conditionalFormatting>
  <conditionalFormatting sqref="R160">
    <cfRule type="containsText" dxfId="411" priority="218" operator="containsText" text="Error">
      <formula>NOT(ISERROR(SEARCH("Error",R160)))</formula>
    </cfRule>
  </conditionalFormatting>
  <conditionalFormatting sqref="N160">
    <cfRule type="expression" dxfId="410" priority="217">
      <formula>ISNUMBER(N160)=FALSE</formula>
    </cfRule>
  </conditionalFormatting>
  <conditionalFormatting sqref="D161:E161">
    <cfRule type="containsBlanks" dxfId="409" priority="216">
      <formula>LEN(TRIM(D161))=0</formula>
    </cfRule>
  </conditionalFormatting>
  <conditionalFormatting sqref="H161 K161">
    <cfRule type="expression" dxfId="408" priority="214">
      <formula>ISNUMBER(H161)=FALSE</formula>
    </cfRule>
  </conditionalFormatting>
  <conditionalFormatting sqref="F161:K161">
    <cfRule type="containsBlanks" dxfId="407" priority="211">
      <formula>LEN(TRIM(F161))=0</formula>
    </cfRule>
  </conditionalFormatting>
  <conditionalFormatting sqref="B161:C161">
    <cfRule type="containsBlanks" dxfId="406" priority="212">
      <formula>LEN(TRIM(B161))=0</formula>
    </cfRule>
  </conditionalFormatting>
  <conditionalFormatting sqref="K161">
    <cfRule type="cellIs" dxfId="405" priority="210" operator="lessThan">
      <formula>0</formula>
    </cfRule>
    <cfRule type="cellIs" dxfId="404" priority="215" operator="equal">
      <formula>0</formula>
    </cfRule>
  </conditionalFormatting>
  <conditionalFormatting sqref="H161">
    <cfRule type="cellIs" dxfId="403" priority="213" operator="lessThanOrEqual">
      <formula>0</formula>
    </cfRule>
  </conditionalFormatting>
  <conditionalFormatting sqref="M161">
    <cfRule type="expression" dxfId="402" priority="207">
      <formula>AND(M161=0,L161&lt;&gt;"")</formula>
    </cfRule>
  </conditionalFormatting>
  <conditionalFormatting sqref="L161">
    <cfRule type="expression" dxfId="401" priority="208">
      <formula>AND(L161="",M161&gt;0)</formula>
    </cfRule>
  </conditionalFormatting>
  <conditionalFormatting sqref="L161:M161">
    <cfRule type="cellIs" dxfId="400" priority="209" operator="equal">
      <formula>0</formula>
    </cfRule>
  </conditionalFormatting>
  <conditionalFormatting sqref="R161">
    <cfRule type="containsText" dxfId="399" priority="206" operator="containsText" text="Error">
      <formula>NOT(ISERROR(SEARCH("Error",R161)))</formula>
    </cfRule>
  </conditionalFormatting>
  <conditionalFormatting sqref="N161">
    <cfRule type="expression" dxfId="398" priority="205">
      <formula>ISNUMBER(N161)=FALSE</formula>
    </cfRule>
  </conditionalFormatting>
  <conditionalFormatting sqref="D162:E162">
    <cfRule type="containsBlanks" dxfId="397" priority="204">
      <formula>LEN(TRIM(D162))=0</formula>
    </cfRule>
  </conditionalFormatting>
  <conditionalFormatting sqref="H162 K162">
    <cfRule type="expression" dxfId="396" priority="202">
      <formula>ISNUMBER(H162)=FALSE</formula>
    </cfRule>
  </conditionalFormatting>
  <conditionalFormatting sqref="F162:K162">
    <cfRule type="containsBlanks" dxfId="395" priority="199">
      <formula>LEN(TRIM(F162))=0</formula>
    </cfRule>
  </conditionalFormatting>
  <conditionalFormatting sqref="B162:C162">
    <cfRule type="containsBlanks" dxfId="394" priority="200">
      <formula>LEN(TRIM(B162))=0</formula>
    </cfRule>
  </conditionalFormatting>
  <conditionalFormatting sqref="K162">
    <cfRule type="cellIs" dxfId="393" priority="198" operator="lessThan">
      <formula>0</formula>
    </cfRule>
    <cfRule type="cellIs" dxfId="392" priority="203" operator="equal">
      <formula>0</formula>
    </cfRule>
  </conditionalFormatting>
  <conditionalFormatting sqref="H162">
    <cfRule type="cellIs" dxfId="391" priority="201" operator="lessThanOrEqual">
      <formula>0</formula>
    </cfRule>
  </conditionalFormatting>
  <conditionalFormatting sqref="M162">
    <cfRule type="expression" dxfId="390" priority="195">
      <formula>AND(M162=0,L162&lt;&gt;"")</formula>
    </cfRule>
  </conditionalFormatting>
  <conditionalFormatting sqref="L162">
    <cfRule type="expression" dxfId="389" priority="196">
      <formula>AND(L162="",M162&gt;0)</formula>
    </cfRule>
  </conditionalFormatting>
  <conditionalFormatting sqref="L162:M162">
    <cfRule type="cellIs" dxfId="388" priority="197" operator="equal">
      <formula>0</formula>
    </cfRule>
  </conditionalFormatting>
  <conditionalFormatting sqref="R162">
    <cfRule type="containsText" dxfId="387" priority="194" operator="containsText" text="Error">
      <formula>NOT(ISERROR(SEARCH("Error",R162)))</formula>
    </cfRule>
  </conditionalFormatting>
  <conditionalFormatting sqref="N162">
    <cfRule type="expression" dxfId="386" priority="193">
      <formula>ISNUMBER(N162)=FALSE</formula>
    </cfRule>
  </conditionalFormatting>
  <conditionalFormatting sqref="D163:E163">
    <cfRule type="containsBlanks" dxfId="385" priority="192">
      <formula>LEN(TRIM(D163))=0</formula>
    </cfRule>
  </conditionalFormatting>
  <conditionalFormatting sqref="H163 K163">
    <cfRule type="expression" dxfId="384" priority="190">
      <formula>ISNUMBER(H163)=FALSE</formula>
    </cfRule>
  </conditionalFormatting>
  <conditionalFormatting sqref="F163:K163">
    <cfRule type="containsBlanks" dxfId="383" priority="187">
      <formula>LEN(TRIM(F163))=0</formula>
    </cfRule>
  </conditionalFormatting>
  <conditionalFormatting sqref="B163:C163">
    <cfRule type="containsBlanks" dxfId="382" priority="188">
      <formula>LEN(TRIM(B163))=0</formula>
    </cfRule>
  </conditionalFormatting>
  <conditionalFormatting sqref="K163">
    <cfRule type="cellIs" dxfId="381" priority="186" operator="lessThan">
      <formula>0</formula>
    </cfRule>
    <cfRule type="cellIs" dxfId="380" priority="191" operator="equal">
      <formula>0</formula>
    </cfRule>
  </conditionalFormatting>
  <conditionalFormatting sqref="H163">
    <cfRule type="cellIs" dxfId="379" priority="189" operator="lessThanOrEqual">
      <formula>0</formula>
    </cfRule>
  </conditionalFormatting>
  <conditionalFormatting sqref="M163">
    <cfRule type="expression" dxfId="378" priority="183">
      <formula>AND(M163=0,L163&lt;&gt;"")</formula>
    </cfRule>
  </conditionalFormatting>
  <conditionalFormatting sqref="L163">
    <cfRule type="expression" dxfId="377" priority="184">
      <formula>AND(L163="",M163&gt;0)</formula>
    </cfRule>
  </conditionalFormatting>
  <conditionalFormatting sqref="L163:M163">
    <cfRule type="cellIs" dxfId="376" priority="185" operator="equal">
      <formula>0</formula>
    </cfRule>
  </conditionalFormatting>
  <conditionalFormatting sqref="R163">
    <cfRule type="containsText" dxfId="375" priority="182" operator="containsText" text="Error">
      <formula>NOT(ISERROR(SEARCH("Error",R163)))</formula>
    </cfRule>
  </conditionalFormatting>
  <conditionalFormatting sqref="N163">
    <cfRule type="expression" dxfId="374" priority="181">
      <formula>ISNUMBER(N163)=FALSE</formula>
    </cfRule>
  </conditionalFormatting>
  <conditionalFormatting sqref="D164:E164">
    <cfRule type="containsBlanks" dxfId="373" priority="180">
      <formula>LEN(TRIM(D164))=0</formula>
    </cfRule>
  </conditionalFormatting>
  <conditionalFormatting sqref="H164 K164">
    <cfRule type="expression" dxfId="372" priority="178">
      <formula>ISNUMBER(H164)=FALSE</formula>
    </cfRule>
  </conditionalFormatting>
  <conditionalFormatting sqref="F164:K164">
    <cfRule type="containsBlanks" dxfId="371" priority="175">
      <formula>LEN(TRIM(F164))=0</formula>
    </cfRule>
  </conditionalFormatting>
  <conditionalFormatting sqref="B164:C164">
    <cfRule type="containsBlanks" dxfId="370" priority="176">
      <formula>LEN(TRIM(B164))=0</formula>
    </cfRule>
  </conditionalFormatting>
  <conditionalFormatting sqref="K164">
    <cfRule type="cellIs" dxfId="369" priority="174" operator="lessThan">
      <formula>0</formula>
    </cfRule>
    <cfRule type="cellIs" dxfId="368" priority="179" operator="equal">
      <formula>0</formula>
    </cfRule>
  </conditionalFormatting>
  <conditionalFormatting sqref="H164">
    <cfRule type="cellIs" dxfId="367" priority="177" operator="lessThanOrEqual">
      <formula>0</formula>
    </cfRule>
  </conditionalFormatting>
  <conditionalFormatting sqref="M164">
    <cfRule type="expression" dxfId="366" priority="171">
      <formula>AND(M164=0,L164&lt;&gt;"")</formula>
    </cfRule>
  </conditionalFormatting>
  <conditionalFormatting sqref="L164">
    <cfRule type="expression" dxfId="365" priority="172">
      <formula>AND(L164="",M164&gt;0)</formula>
    </cfRule>
  </conditionalFormatting>
  <conditionalFormatting sqref="L164:M164">
    <cfRule type="cellIs" dxfId="364" priority="173" operator="equal">
      <formula>0</formula>
    </cfRule>
  </conditionalFormatting>
  <conditionalFormatting sqref="R164">
    <cfRule type="containsText" dxfId="363" priority="170" operator="containsText" text="Error">
      <formula>NOT(ISERROR(SEARCH("Error",R164)))</formula>
    </cfRule>
  </conditionalFormatting>
  <conditionalFormatting sqref="N164">
    <cfRule type="expression" dxfId="362" priority="169">
      <formula>ISNUMBER(N164)=FALSE</formula>
    </cfRule>
  </conditionalFormatting>
  <conditionalFormatting sqref="D165:E165">
    <cfRule type="containsBlanks" dxfId="361" priority="168">
      <formula>LEN(TRIM(D165))=0</formula>
    </cfRule>
  </conditionalFormatting>
  <conditionalFormatting sqref="H165 K165">
    <cfRule type="expression" dxfId="360" priority="166">
      <formula>ISNUMBER(H165)=FALSE</formula>
    </cfRule>
  </conditionalFormatting>
  <conditionalFormatting sqref="F165:K165">
    <cfRule type="containsBlanks" dxfId="359" priority="163">
      <formula>LEN(TRIM(F165))=0</formula>
    </cfRule>
  </conditionalFormatting>
  <conditionalFormatting sqref="B165:C165">
    <cfRule type="containsBlanks" dxfId="358" priority="164">
      <formula>LEN(TRIM(B165))=0</formula>
    </cfRule>
  </conditionalFormatting>
  <conditionalFormatting sqref="K165">
    <cfRule type="cellIs" dxfId="357" priority="162" operator="lessThan">
      <formula>0</formula>
    </cfRule>
    <cfRule type="cellIs" dxfId="356" priority="167" operator="equal">
      <formula>0</formula>
    </cfRule>
  </conditionalFormatting>
  <conditionalFormatting sqref="H165">
    <cfRule type="cellIs" dxfId="355" priority="165" operator="lessThanOrEqual">
      <formula>0</formula>
    </cfRule>
  </conditionalFormatting>
  <conditionalFormatting sqref="M165">
    <cfRule type="expression" dxfId="354" priority="159">
      <formula>AND(M165=0,L165&lt;&gt;"")</formula>
    </cfRule>
  </conditionalFormatting>
  <conditionalFormatting sqref="L165">
    <cfRule type="expression" dxfId="353" priority="160">
      <formula>AND(L165="",M165&gt;0)</formula>
    </cfRule>
  </conditionalFormatting>
  <conditionalFormatting sqref="L165:M165">
    <cfRule type="cellIs" dxfId="352" priority="161" operator="equal">
      <formula>0</formula>
    </cfRule>
  </conditionalFormatting>
  <conditionalFormatting sqref="R165">
    <cfRule type="containsText" dxfId="351" priority="158" operator="containsText" text="Error">
      <formula>NOT(ISERROR(SEARCH("Error",R165)))</formula>
    </cfRule>
  </conditionalFormatting>
  <conditionalFormatting sqref="N165">
    <cfRule type="expression" dxfId="350" priority="157">
      <formula>ISNUMBER(N165)=FALSE</formula>
    </cfRule>
  </conditionalFormatting>
  <conditionalFormatting sqref="D166:E166">
    <cfRule type="containsBlanks" dxfId="349" priority="156">
      <formula>LEN(TRIM(D166))=0</formula>
    </cfRule>
  </conditionalFormatting>
  <conditionalFormatting sqref="H166 K166">
    <cfRule type="expression" dxfId="348" priority="154">
      <formula>ISNUMBER(H166)=FALSE</formula>
    </cfRule>
  </conditionalFormatting>
  <conditionalFormatting sqref="F166:K166">
    <cfRule type="containsBlanks" dxfId="347" priority="151">
      <formula>LEN(TRIM(F166))=0</formula>
    </cfRule>
  </conditionalFormatting>
  <conditionalFormatting sqref="B166:C166">
    <cfRule type="containsBlanks" dxfId="346" priority="152">
      <formula>LEN(TRIM(B166))=0</formula>
    </cfRule>
  </conditionalFormatting>
  <conditionalFormatting sqref="K166">
    <cfRule type="cellIs" dxfId="345" priority="150" operator="lessThan">
      <formula>0</formula>
    </cfRule>
    <cfRule type="cellIs" dxfId="344" priority="155" operator="equal">
      <formula>0</formula>
    </cfRule>
  </conditionalFormatting>
  <conditionalFormatting sqref="H166">
    <cfRule type="cellIs" dxfId="343" priority="153" operator="lessThanOrEqual">
      <formula>0</formula>
    </cfRule>
  </conditionalFormatting>
  <conditionalFormatting sqref="M166">
    <cfRule type="expression" dxfId="342" priority="147">
      <formula>AND(M166=0,L166&lt;&gt;"")</formula>
    </cfRule>
  </conditionalFormatting>
  <conditionalFormatting sqref="L166">
    <cfRule type="expression" dxfId="341" priority="148">
      <formula>AND(L166="",M166&gt;0)</formula>
    </cfRule>
  </conditionalFormatting>
  <conditionalFormatting sqref="L166:M166">
    <cfRule type="cellIs" dxfId="340" priority="149" operator="equal">
      <formula>0</formula>
    </cfRule>
  </conditionalFormatting>
  <conditionalFormatting sqref="R166">
    <cfRule type="containsText" dxfId="339" priority="146" operator="containsText" text="Error">
      <formula>NOT(ISERROR(SEARCH("Error",R166)))</formula>
    </cfRule>
  </conditionalFormatting>
  <conditionalFormatting sqref="N166">
    <cfRule type="expression" dxfId="338" priority="145">
      <formula>ISNUMBER(N166)=FALSE</formula>
    </cfRule>
  </conditionalFormatting>
  <conditionalFormatting sqref="D167:E167">
    <cfRule type="containsBlanks" dxfId="337" priority="144">
      <formula>LEN(TRIM(D167))=0</formula>
    </cfRule>
  </conditionalFormatting>
  <conditionalFormatting sqref="H167 K167">
    <cfRule type="expression" dxfId="336" priority="142">
      <formula>ISNUMBER(H167)=FALSE</formula>
    </cfRule>
  </conditionalFormatting>
  <conditionalFormatting sqref="F167:K167">
    <cfRule type="containsBlanks" dxfId="335" priority="139">
      <formula>LEN(TRIM(F167))=0</formula>
    </cfRule>
  </conditionalFormatting>
  <conditionalFormatting sqref="B167:C167">
    <cfRule type="containsBlanks" dxfId="334" priority="140">
      <formula>LEN(TRIM(B167))=0</formula>
    </cfRule>
  </conditionalFormatting>
  <conditionalFormatting sqref="K167">
    <cfRule type="cellIs" dxfId="333" priority="138" operator="lessThan">
      <formula>0</formula>
    </cfRule>
    <cfRule type="cellIs" dxfId="332" priority="143" operator="equal">
      <formula>0</formula>
    </cfRule>
  </conditionalFormatting>
  <conditionalFormatting sqref="H167">
    <cfRule type="cellIs" dxfId="331" priority="141" operator="lessThanOrEqual">
      <formula>0</formula>
    </cfRule>
  </conditionalFormatting>
  <conditionalFormatting sqref="M167">
    <cfRule type="expression" dxfId="330" priority="135">
      <formula>AND(M167=0,L167&lt;&gt;"")</formula>
    </cfRule>
  </conditionalFormatting>
  <conditionalFormatting sqref="L167">
    <cfRule type="expression" dxfId="329" priority="136">
      <formula>AND(L167="",M167&gt;0)</formula>
    </cfRule>
  </conditionalFormatting>
  <conditionalFormatting sqref="L167:M167">
    <cfRule type="cellIs" dxfId="328" priority="137" operator="equal">
      <formula>0</formula>
    </cfRule>
  </conditionalFormatting>
  <conditionalFormatting sqref="R167">
    <cfRule type="containsText" dxfId="327" priority="134" operator="containsText" text="Error">
      <formula>NOT(ISERROR(SEARCH("Error",R167)))</formula>
    </cfRule>
  </conditionalFormatting>
  <conditionalFormatting sqref="N167">
    <cfRule type="expression" dxfId="326" priority="133">
      <formula>ISNUMBER(N167)=FALSE</formula>
    </cfRule>
  </conditionalFormatting>
  <conditionalFormatting sqref="D168:E168">
    <cfRule type="containsBlanks" dxfId="325" priority="132">
      <formula>LEN(TRIM(D168))=0</formula>
    </cfRule>
  </conditionalFormatting>
  <conditionalFormatting sqref="H168 K168">
    <cfRule type="expression" dxfId="324" priority="130">
      <formula>ISNUMBER(H168)=FALSE</formula>
    </cfRule>
  </conditionalFormatting>
  <conditionalFormatting sqref="F168:K168">
    <cfRule type="containsBlanks" dxfId="323" priority="127">
      <formula>LEN(TRIM(F168))=0</formula>
    </cfRule>
  </conditionalFormatting>
  <conditionalFormatting sqref="B168:C168">
    <cfRule type="containsBlanks" dxfId="322" priority="128">
      <formula>LEN(TRIM(B168))=0</formula>
    </cfRule>
  </conditionalFormatting>
  <conditionalFormatting sqref="K168">
    <cfRule type="cellIs" dxfId="321" priority="126" operator="lessThan">
      <formula>0</formula>
    </cfRule>
    <cfRule type="cellIs" dxfId="320" priority="131" operator="equal">
      <formula>0</formula>
    </cfRule>
  </conditionalFormatting>
  <conditionalFormatting sqref="H168">
    <cfRule type="cellIs" dxfId="319" priority="129" operator="lessThanOrEqual">
      <formula>0</formula>
    </cfRule>
  </conditionalFormatting>
  <conditionalFormatting sqref="M168">
    <cfRule type="expression" dxfId="318" priority="123">
      <formula>AND(M168=0,L168&lt;&gt;"")</formula>
    </cfRule>
  </conditionalFormatting>
  <conditionalFormatting sqref="L168">
    <cfRule type="expression" dxfId="317" priority="124">
      <formula>AND(L168="",M168&gt;0)</formula>
    </cfRule>
  </conditionalFormatting>
  <conditionalFormatting sqref="L168:M168">
    <cfRule type="cellIs" dxfId="316" priority="125" operator="equal">
      <formula>0</formula>
    </cfRule>
  </conditionalFormatting>
  <conditionalFormatting sqref="R168">
    <cfRule type="containsText" dxfId="315" priority="122" operator="containsText" text="Error">
      <formula>NOT(ISERROR(SEARCH("Error",R168)))</formula>
    </cfRule>
  </conditionalFormatting>
  <conditionalFormatting sqref="N168">
    <cfRule type="expression" dxfId="314" priority="121">
      <formula>ISNUMBER(N168)=FALSE</formula>
    </cfRule>
  </conditionalFormatting>
  <conditionalFormatting sqref="D169:E169">
    <cfRule type="containsBlanks" dxfId="313" priority="120">
      <formula>LEN(TRIM(D169))=0</formula>
    </cfRule>
  </conditionalFormatting>
  <conditionalFormatting sqref="H169 K169">
    <cfRule type="expression" dxfId="312" priority="118">
      <formula>ISNUMBER(H169)=FALSE</formula>
    </cfRule>
  </conditionalFormatting>
  <conditionalFormatting sqref="F169:K169">
    <cfRule type="containsBlanks" dxfId="311" priority="115">
      <formula>LEN(TRIM(F169))=0</formula>
    </cfRule>
  </conditionalFormatting>
  <conditionalFormatting sqref="B169:C169">
    <cfRule type="containsBlanks" dxfId="310" priority="116">
      <formula>LEN(TRIM(B169))=0</formula>
    </cfRule>
  </conditionalFormatting>
  <conditionalFormatting sqref="K169">
    <cfRule type="cellIs" dxfId="309" priority="114" operator="lessThan">
      <formula>0</formula>
    </cfRule>
    <cfRule type="cellIs" dxfId="308" priority="119" operator="equal">
      <formula>0</formula>
    </cfRule>
  </conditionalFormatting>
  <conditionalFormatting sqref="H169">
    <cfRule type="cellIs" dxfId="307" priority="117" operator="lessThanOrEqual">
      <formula>0</formula>
    </cfRule>
  </conditionalFormatting>
  <conditionalFormatting sqref="M169">
    <cfRule type="expression" dxfId="306" priority="111">
      <formula>AND(M169=0,L169&lt;&gt;"")</formula>
    </cfRule>
  </conditionalFormatting>
  <conditionalFormatting sqref="L169">
    <cfRule type="expression" dxfId="305" priority="112">
      <formula>AND(L169="",M169&gt;0)</formula>
    </cfRule>
  </conditionalFormatting>
  <conditionalFormatting sqref="L169:M169">
    <cfRule type="cellIs" dxfId="304" priority="113" operator="equal">
      <formula>0</formula>
    </cfRule>
  </conditionalFormatting>
  <conditionalFormatting sqref="R169">
    <cfRule type="containsText" dxfId="303" priority="110" operator="containsText" text="Error">
      <formula>NOT(ISERROR(SEARCH("Error",R169)))</formula>
    </cfRule>
  </conditionalFormatting>
  <conditionalFormatting sqref="N169">
    <cfRule type="expression" dxfId="302" priority="109">
      <formula>ISNUMBER(N169)=FALSE</formula>
    </cfRule>
  </conditionalFormatting>
  <conditionalFormatting sqref="D170:E170">
    <cfRule type="containsBlanks" dxfId="301" priority="108">
      <formula>LEN(TRIM(D170))=0</formula>
    </cfRule>
  </conditionalFormatting>
  <conditionalFormatting sqref="H170 K170">
    <cfRule type="expression" dxfId="300" priority="106">
      <formula>ISNUMBER(H170)=FALSE</formula>
    </cfRule>
  </conditionalFormatting>
  <conditionalFormatting sqref="F170:K170">
    <cfRule type="containsBlanks" dxfId="299" priority="103">
      <formula>LEN(TRIM(F170))=0</formula>
    </cfRule>
  </conditionalFormatting>
  <conditionalFormatting sqref="B170:C170">
    <cfRule type="containsBlanks" dxfId="298" priority="104">
      <formula>LEN(TRIM(B170))=0</formula>
    </cfRule>
  </conditionalFormatting>
  <conditionalFormatting sqref="K170">
    <cfRule type="cellIs" dxfId="297" priority="102" operator="lessThan">
      <formula>0</formula>
    </cfRule>
    <cfRule type="cellIs" dxfId="296" priority="107" operator="equal">
      <formula>0</formula>
    </cfRule>
  </conditionalFormatting>
  <conditionalFormatting sqref="H170">
    <cfRule type="cellIs" dxfId="295" priority="105" operator="lessThanOrEqual">
      <formula>0</formula>
    </cfRule>
  </conditionalFormatting>
  <conditionalFormatting sqref="M170">
    <cfRule type="expression" dxfId="294" priority="99">
      <formula>AND(M170=0,L170&lt;&gt;"")</formula>
    </cfRule>
  </conditionalFormatting>
  <conditionalFormatting sqref="L170">
    <cfRule type="expression" dxfId="293" priority="100">
      <formula>AND(L170="",M170&gt;0)</formula>
    </cfRule>
  </conditionalFormatting>
  <conditionalFormatting sqref="L170:M170">
    <cfRule type="cellIs" dxfId="292" priority="101" operator="equal">
      <formula>0</formula>
    </cfRule>
  </conditionalFormatting>
  <conditionalFormatting sqref="R170">
    <cfRule type="containsText" dxfId="291" priority="98" operator="containsText" text="Error">
      <formula>NOT(ISERROR(SEARCH("Error",R170)))</formula>
    </cfRule>
  </conditionalFormatting>
  <conditionalFormatting sqref="N170">
    <cfRule type="expression" dxfId="290" priority="97">
      <formula>ISNUMBER(N170)=FALSE</formula>
    </cfRule>
  </conditionalFormatting>
  <conditionalFormatting sqref="D171:E171">
    <cfRule type="containsBlanks" dxfId="289" priority="96">
      <formula>LEN(TRIM(D171))=0</formula>
    </cfRule>
  </conditionalFormatting>
  <conditionalFormatting sqref="H171 K171">
    <cfRule type="expression" dxfId="288" priority="94">
      <formula>ISNUMBER(H171)=FALSE</formula>
    </cfRule>
  </conditionalFormatting>
  <conditionalFormatting sqref="F171:K171">
    <cfRule type="containsBlanks" dxfId="287" priority="91">
      <formula>LEN(TRIM(F171))=0</formula>
    </cfRule>
  </conditionalFormatting>
  <conditionalFormatting sqref="B171:C171">
    <cfRule type="containsBlanks" dxfId="286" priority="92">
      <formula>LEN(TRIM(B171))=0</formula>
    </cfRule>
  </conditionalFormatting>
  <conditionalFormatting sqref="K171">
    <cfRule type="cellIs" dxfId="285" priority="90" operator="lessThan">
      <formula>0</formula>
    </cfRule>
    <cfRule type="cellIs" dxfId="284" priority="95" operator="equal">
      <formula>0</formula>
    </cfRule>
  </conditionalFormatting>
  <conditionalFormatting sqref="H171">
    <cfRule type="cellIs" dxfId="283" priority="93" operator="lessThanOrEqual">
      <formula>0</formula>
    </cfRule>
  </conditionalFormatting>
  <conditionalFormatting sqref="M171">
    <cfRule type="expression" dxfId="282" priority="87">
      <formula>AND(M171=0,L171&lt;&gt;"")</formula>
    </cfRule>
  </conditionalFormatting>
  <conditionalFormatting sqref="L171">
    <cfRule type="expression" dxfId="281" priority="88">
      <formula>AND(L171="",M171&gt;0)</formula>
    </cfRule>
  </conditionalFormatting>
  <conditionalFormatting sqref="L171:M171">
    <cfRule type="cellIs" dxfId="280" priority="89" operator="equal">
      <formula>0</formula>
    </cfRule>
  </conditionalFormatting>
  <conditionalFormatting sqref="R171">
    <cfRule type="containsText" dxfId="279" priority="86" operator="containsText" text="Error">
      <formula>NOT(ISERROR(SEARCH("Error",R171)))</formula>
    </cfRule>
  </conditionalFormatting>
  <conditionalFormatting sqref="N171">
    <cfRule type="expression" dxfId="278" priority="85">
      <formula>ISNUMBER(N171)=FALSE</formula>
    </cfRule>
  </conditionalFormatting>
  <conditionalFormatting sqref="D172:E172">
    <cfRule type="containsBlanks" dxfId="277" priority="84">
      <formula>LEN(TRIM(D172))=0</formula>
    </cfRule>
  </conditionalFormatting>
  <conditionalFormatting sqref="H172 K172">
    <cfRule type="expression" dxfId="276" priority="82">
      <formula>ISNUMBER(H172)=FALSE</formula>
    </cfRule>
  </conditionalFormatting>
  <conditionalFormatting sqref="F172:K172">
    <cfRule type="containsBlanks" dxfId="275" priority="79">
      <formula>LEN(TRIM(F172))=0</formula>
    </cfRule>
  </conditionalFormatting>
  <conditionalFormatting sqref="B172:C172">
    <cfRule type="containsBlanks" dxfId="274" priority="80">
      <formula>LEN(TRIM(B172))=0</formula>
    </cfRule>
  </conditionalFormatting>
  <conditionalFormatting sqref="K172">
    <cfRule type="cellIs" dxfId="273" priority="78" operator="lessThan">
      <formula>0</formula>
    </cfRule>
    <cfRule type="cellIs" dxfId="272" priority="83" operator="equal">
      <formula>0</formula>
    </cfRule>
  </conditionalFormatting>
  <conditionalFormatting sqref="H172">
    <cfRule type="cellIs" dxfId="271" priority="81" operator="lessThanOrEqual">
      <formula>0</formula>
    </cfRule>
  </conditionalFormatting>
  <conditionalFormatting sqref="M172">
    <cfRule type="expression" dxfId="270" priority="75">
      <formula>AND(M172=0,L172&lt;&gt;"")</formula>
    </cfRule>
  </conditionalFormatting>
  <conditionalFormatting sqref="L172">
    <cfRule type="expression" dxfId="269" priority="76">
      <formula>AND(L172="",M172&gt;0)</formula>
    </cfRule>
  </conditionalFormatting>
  <conditionalFormatting sqref="L172:M172">
    <cfRule type="cellIs" dxfId="268" priority="77" operator="equal">
      <formula>0</formula>
    </cfRule>
  </conditionalFormatting>
  <conditionalFormatting sqref="R172">
    <cfRule type="containsText" dxfId="267" priority="74" operator="containsText" text="Error">
      <formula>NOT(ISERROR(SEARCH("Error",R172)))</formula>
    </cfRule>
  </conditionalFormatting>
  <conditionalFormatting sqref="N172">
    <cfRule type="expression" dxfId="266" priority="73">
      <formula>ISNUMBER(N172)=FALSE</formula>
    </cfRule>
  </conditionalFormatting>
  <conditionalFormatting sqref="D173:E173">
    <cfRule type="containsBlanks" dxfId="265" priority="72">
      <formula>LEN(TRIM(D173))=0</formula>
    </cfRule>
  </conditionalFormatting>
  <conditionalFormatting sqref="H173 K173">
    <cfRule type="expression" dxfId="264" priority="70">
      <formula>ISNUMBER(H173)=FALSE</formula>
    </cfRule>
  </conditionalFormatting>
  <conditionalFormatting sqref="F173:K173">
    <cfRule type="containsBlanks" dxfId="263" priority="67">
      <formula>LEN(TRIM(F173))=0</formula>
    </cfRule>
  </conditionalFormatting>
  <conditionalFormatting sqref="B173:C173">
    <cfRule type="containsBlanks" dxfId="262" priority="68">
      <formula>LEN(TRIM(B173))=0</formula>
    </cfRule>
  </conditionalFormatting>
  <conditionalFormatting sqref="K173">
    <cfRule type="cellIs" dxfId="261" priority="66" operator="lessThan">
      <formula>0</formula>
    </cfRule>
    <cfRule type="cellIs" dxfId="260" priority="71" operator="equal">
      <formula>0</formula>
    </cfRule>
  </conditionalFormatting>
  <conditionalFormatting sqref="H173">
    <cfRule type="cellIs" dxfId="259" priority="69" operator="lessThanOrEqual">
      <formula>0</formula>
    </cfRule>
  </conditionalFormatting>
  <conditionalFormatting sqref="M173">
    <cfRule type="expression" dxfId="258" priority="63">
      <formula>AND(M173=0,L173&lt;&gt;"")</formula>
    </cfRule>
  </conditionalFormatting>
  <conditionalFormatting sqref="L173">
    <cfRule type="expression" dxfId="257" priority="64">
      <formula>AND(L173="",M173&gt;0)</formula>
    </cfRule>
  </conditionalFormatting>
  <conditionalFormatting sqref="L173:M173">
    <cfRule type="cellIs" dxfId="256" priority="65" operator="equal">
      <formula>0</formula>
    </cfRule>
  </conditionalFormatting>
  <conditionalFormatting sqref="R173">
    <cfRule type="containsText" dxfId="255" priority="62" operator="containsText" text="Error">
      <formula>NOT(ISERROR(SEARCH("Error",R173)))</formula>
    </cfRule>
  </conditionalFormatting>
  <conditionalFormatting sqref="N173">
    <cfRule type="expression" dxfId="254" priority="61">
      <formula>ISNUMBER(N173)=FALSE</formula>
    </cfRule>
  </conditionalFormatting>
  <conditionalFormatting sqref="D174:E174">
    <cfRule type="containsBlanks" dxfId="253" priority="60">
      <formula>LEN(TRIM(D174))=0</formula>
    </cfRule>
  </conditionalFormatting>
  <conditionalFormatting sqref="H174 K174">
    <cfRule type="expression" dxfId="252" priority="58">
      <formula>ISNUMBER(H174)=FALSE</formula>
    </cfRule>
  </conditionalFormatting>
  <conditionalFormatting sqref="F174:K174">
    <cfRule type="containsBlanks" dxfId="251" priority="55">
      <formula>LEN(TRIM(F174))=0</formula>
    </cfRule>
  </conditionalFormatting>
  <conditionalFormatting sqref="B174:C174">
    <cfRule type="containsBlanks" dxfId="250" priority="56">
      <formula>LEN(TRIM(B174))=0</formula>
    </cfRule>
  </conditionalFormatting>
  <conditionalFormatting sqref="K174">
    <cfRule type="cellIs" dxfId="249" priority="54" operator="lessThan">
      <formula>0</formula>
    </cfRule>
    <cfRule type="cellIs" dxfId="248" priority="59" operator="equal">
      <formula>0</formula>
    </cfRule>
  </conditionalFormatting>
  <conditionalFormatting sqref="H174">
    <cfRule type="cellIs" dxfId="247" priority="57" operator="lessThanOrEqual">
      <formula>0</formula>
    </cfRule>
  </conditionalFormatting>
  <conditionalFormatting sqref="M174">
    <cfRule type="expression" dxfId="246" priority="51">
      <formula>AND(M174=0,L174&lt;&gt;"")</formula>
    </cfRule>
  </conditionalFormatting>
  <conditionalFormatting sqref="L174">
    <cfRule type="expression" dxfId="245" priority="52">
      <formula>AND(L174="",M174&gt;0)</formula>
    </cfRule>
  </conditionalFormatting>
  <conditionalFormatting sqref="L174:M174">
    <cfRule type="cellIs" dxfId="244" priority="53" operator="equal">
      <formula>0</formula>
    </cfRule>
  </conditionalFormatting>
  <conditionalFormatting sqref="R174">
    <cfRule type="containsText" dxfId="243" priority="50" operator="containsText" text="Error">
      <formula>NOT(ISERROR(SEARCH("Error",R174)))</formula>
    </cfRule>
  </conditionalFormatting>
  <conditionalFormatting sqref="N174">
    <cfRule type="expression" dxfId="242" priority="49">
      <formula>ISNUMBER(N174)=FALSE</formula>
    </cfRule>
  </conditionalFormatting>
  <conditionalFormatting sqref="D175:E175">
    <cfRule type="containsBlanks" dxfId="241" priority="48">
      <formula>LEN(TRIM(D175))=0</formula>
    </cfRule>
  </conditionalFormatting>
  <conditionalFormatting sqref="H175 K175">
    <cfRule type="expression" dxfId="240" priority="46">
      <formula>ISNUMBER(H175)=FALSE</formula>
    </cfRule>
  </conditionalFormatting>
  <conditionalFormatting sqref="F175:K175">
    <cfRule type="containsBlanks" dxfId="239" priority="43">
      <formula>LEN(TRIM(F175))=0</formula>
    </cfRule>
  </conditionalFormatting>
  <conditionalFormatting sqref="B175:C175">
    <cfRule type="containsBlanks" dxfId="238" priority="44">
      <formula>LEN(TRIM(B175))=0</formula>
    </cfRule>
  </conditionalFormatting>
  <conditionalFormatting sqref="K175">
    <cfRule type="cellIs" dxfId="237" priority="42" operator="lessThan">
      <formula>0</formula>
    </cfRule>
    <cfRule type="cellIs" dxfId="236" priority="47" operator="equal">
      <formula>0</formula>
    </cfRule>
  </conditionalFormatting>
  <conditionalFormatting sqref="H175">
    <cfRule type="cellIs" dxfId="235" priority="45" operator="lessThanOrEqual">
      <formula>0</formula>
    </cfRule>
  </conditionalFormatting>
  <conditionalFormatting sqref="M175">
    <cfRule type="expression" dxfId="234" priority="39">
      <formula>AND(M175=0,L175&lt;&gt;"")</formula>
    </cfRule>
  </conditionalFormatting>
  <conditionalFormatting sqref="L175">
    <cfRule type="expression" dxfId="233" priority="40">
      <formula>AND(L175="",M175&gt;0)</formula>
    </cfRule>
  </conditionalFormatting>
  <conditionalFormatting sqref="L175:M175">
    <cfRule type="cellIs" dxfId="232" priority="41" operator="equal">
      <formula>0</formula>
    </cfRule>
  </conditionalFormatting>
  <conditionalFormatting sqref="R175">
    <cfRule type="containsText" dxfId="231" priority="38" operator="containsText" text="Error">
      <formula>NOT(ISERROR(SEARCH("Error",R175)))</formula>
    </cfRule>
  </conditionalFormatting>
  <conditionalFormatting sqref="N175">
    <cfRule type="expression" dxfId="230" priority="37">
      <formula>ISNUMBER(N175)=FALSE</formula>
    </cfRule>
  </conditionalFormatting>
  <conditionalFormatting sqref="D176:E176">
    <cfRule type="containsBlanks" dxfId="229" priority="36">
      <formula>LEN(TRIM(D176))=0</formula>
    </cfRule>
  </conditionalFormatting>
  <conditionalFormatting sqref="H176 K176">
    <cfRule type="expression" dxfId="228" priority="34">
      <formula>ISNUMBER(H176)=FALSE</formula>
    </cfRule>
  </conditionalFormatting>
  <conditionalFormatting sqref="F176:K176">
    <cfRule type="containsBlanks" dxfId="227" priority="31">
      <formula>LEN(TRIM(F176))=0</formula>
    </cfRule>
  </conditionalFormatting>
  <conditionalFormatting sqref="B176:C176">
    <cfRule type="containsBlanks" dxfId="226" priority="32">
      <formula>LEN(TRIM(B176))=0</formula>
    </cfRule>
  </conditionalFormatting>
  <conditionalFormatting sqref="K176">
    <cfRule type="cellIs" dxfId="225" priority="30" operator="lessThan">
      <formula>0</formula>
    </cfRule>
    <cfRule type="cellIs" dxfId="224" priority="35" operator="equal">
      <formula>0</formula>
    </cfRule>
  </conditionalFormatting>
  <conditionalFormatting sqref="H176">
    <cfRule type="cellIs" dxfId="223" priority="33" operator="lessThanOrEqual">
      <formula>0</formula>
    </cfRule>
  </conditionalFormatting>
  <conditionalFormatting sqref="M176">
    <cfRule type="expression" dxfId="222" priority="27">
      <formula>AND(M176=0,L176&lt;&gt;"")</formula>
    </cfRule>
  </conditionalFormatting>
  <conditionalFormatting sqref="L176">
    <cfRule type="expression" dxfId="221" priority="28">
      <formula>AND(L176="",M176&gt;0)</formula>
    </cfRule>
  </conditionalFormatting>
  <conditionalFormatting sqref="L176:M176">
    <cfRule type="cellIs" dxfId="220" priority="29" operator="equal">
      <formula>0</formula>
    </cfRule>
  </conditionalFormatting>
  <conditionalFormatting sqref="R176">
    <cfRule type="containsText" dxfId="219" priority="26" operator="containsText" text="Error">
      <formula>NOT(ISERROR(SEARCH("Error",R176)))</formula>
    </cfRule>
  </conditionalFormatting>
  <conditionalFormatting sqref="N176">
    <cfRule type="expression" dxfId="218" priority="25">
      <formula>ISNUMBER(N176)=FALSE</formula>
    </cfRule>
  </conditionalFormatting>
  <conditionalFormatting sqref="D177:E177">
    <cfRule type="containsBlanks" dxfId="217" priority="24">
      <formula>LEN(TRIM(D177))=0</formula>
    </cfRule>
  </conditionalFormatting>
  <conditionalFormatting sqref="H177 K177">
    <cfRule type="expression" dxfId="216" priority="22">
      <formula>ISNUMBER(H177)=FALSE</formula>
    </cfRule>
  </conditionalFormatting>
  <conditionalFormatting sqref="F177:K177">
    <cfRule type="containsBlanks" dxfId="215" priority="19">
      <formula>LEN(TRIM(F177))=0</formula>
    </cfRule>
  </conditionalFormatting>
  <conditionalFormatting sqref="B177:C177">
    <cfRule type="containsBlanks" dxfId="214" priority="20">
      <formula>LEN(TRIM(B177))=0</formula>
    </cfRule>
  </conditionalFormatting>
  <conditionalFormatting sqref="K177">
    <cfRule type="cellIs" dxfId="213" priority="18" operator="lessThan">
      <formula>0</formula>
    </cfRule>
    <cfRule type="cellIs" dxfId="212" priority="23" operator="equal">
      <formula>0</formula>
    </cfRule>
  </conditionalFormatting>
  <conditionalFormatting sqref="H177">
    <cfRule type="cellIs" dxfId="211" priority="21" operator="lessThanOrEqual">
      <formula>0</formula>
    </cfRule>
  </conditionalFormatting>
  <conditionalFormatting sqref="M177">
    <cfRule type="expression" dxfId="210" priority="15">
      <formula>AND(M177=0,L177&lt;&gt;"")</formula>
    </cfRule>
  </conditionalFormatting>
  <conditionalFormatting sqref="L177">
    <cfRule type="expression" dxfId="209" priority="16">
      <formula>AND(L177="",M177&gt;0)</formula>
    </cfRule>
  </conditionalFormatting>
  <conditionalFormatting sqref="L177:M177">
    <cfRule type="cellIs" dxfId="208" priority="17" operator="equal">
      <formula>0</formula>
    </cfRule>
  </conditionalFormatting>
  <conditionalFormatting sqref="R177">
    <cfRule type="containsText" dxfId="207" priority="14" operator="containsText" text="Error">
      <formula>NOT(ISERROR(SEARCH("Error",R177)))</formula>
    </cfRule>
  </conditionalFormatting>
  <conditionalFormatting sqref="N177">
    <cfRule type="expression" dxfId="206" priority="13">
      <formula>ISNUMBER(N177)=FALSE</formula>
    </cfRule>
  </conditionalFormatting>
  <conditionalFormatting sqref="D178:E178">
    <cfRule type="containsBlanks" dxfId="205" priority="12">
      <formula>LEN(TRIM(D178))=0</formula>
    </cfRule>
  </conditionalFormatting>
  <conditionalFormatting sqref="H178 K178">
    <cfRule type="expression" dxfId="204" priority="10">
      <formula>ISNUMBER(H178)=FALSE</formula>
    </cfRule>
  </conditionalFormatting>
  <conditionalFormatting sqref="F178:K178">
    <cfRule type="containsBlanks" dxfId="203" priority="7">
      <formula>LEN(TRIM(F178))=0</formula>
    </cfRule>
  </conditionalFormatting>
  <conditionalFormatting sqref="B178:C178">
    <cfRule type="containsBlanks" dxfId="202" priority="8">
      <formula>LEN(TRIM(B178))=0</formula>
    </cfRule>
  </conditionalFormatting>
  <conditionalFormatting sqref="K178">
    <cfRule type="cellIs" dxfId="201" priority="6" operator="lessThan">
      <formula>0</formula>
    </cfRule>
    <cfRule type="cellIs" dxfId="200" priority="11" operator="equal">
      <formula>0</formula>
    </cfRule>
  </conditionalFormatting>
  <conditionalFormatting sqref="H178">
    <cfRule type="cellIs" dxfId="199" priority="9" operator="lessThanOrEqual">
      <formula>0</formula>
    </cfRule>
  </conditionalFormatting>
  <conditionalFormatting sqref="M178">
    <cfRule type="expression" dxfId="198" priority="3">
      <formula>AND(M178=0,L178&lt;&gt;"")</formula>
    </cfRule>
  </conditionalFormatting>
  <conditionalFormatting sqref="L178">
    <cfRule type="expression" dxfId="197" priority="4">
      <formula>AND(L178="",M178&gt;0)</formula>
    </cfRule>
  </conditionalFormatting>
  <conditionalFormatting sqref="L178:M178">
    <cfRule type="cellIs" dxfId="196" priority="5" operator="equal">
      <formula>0</formula>
    </cfRule>
  </conditionalFormatting>
  <conditionalFormatting sqref="R178">
    <cfRule type="containsText" dxfId="195" priority="2" operator="containsText" text="Error">
      <formula>NOT(ISERROR(SEARCH("Error",R178)))</formula>
    </cfRule>
  </conditionalFormatting>
  <conditionalFormatting sqref="N178">
    <cfRule type="expression" dxfId="194" priority="1">
      <formula>ISNUMBER(N178)=FALSE</formula>
    </cfRule>
  </conditionalFormatting>
  <dataValidations xWindow="456" yWindow="895" count="11">
    <dataValidation allowBlank="1" showInputMessage="1" errorTitle="Warning: Max Ceilings exceeded" error="Please be aware that this exceed the &quot;Ceilings&quot; for the maximum amounts for staff cost by country" sqref="N13:O178"/>
    <dataValidation allowBlank="1" showInputMessage="1" showErrorMessage="1" error="Please encode City of Destination" prompt="Please encode City of Destination" sqref="I13:I178"/>
    <dataValidation type="whole" allowBlank="1" showInputMessage="1" showErrorMessage="1" error="Format error (whole number only)" prompt="Please encode number (whole number only)" sqref="H13:H178">
      <formula1>0</formula1>
      <formula2>50000</formula2>
    </dataValidation>
    <dataValidation allowBlank="1" showInputMessage="1" showErrorMessage="1" error="Please encode City of Departure" prompt="Please encode City of Departure" sqref="F13:F178"/>
    <dataValidation type="whole" allowBlank="1" showInputMessage="1" showErrorMessage="1" error="Please encode the number of days - Max 90 days for Student and Staff (whole number only)" prompt="Please encode the number of days - Max 90 days for Student and Staff (whole number only)" sqref="K13:K178">
      <formula1>0</formula1>
      <formula2>90</formula2>
    </dataValidation>
    <dataValidation type="list" allowBlank="1" showInputMessage="1" showErrorMessage="1" error="Click arrow to select Category" prompt="Click arrow to select Category" sqref="G13:G178">
      <formula1>Category2</formula1>
    </dataValidation>
    <dataValidation type="list" allowBlank="1" showInputMessage="1" showErrorMessage="1" error="Click arrow to select Work Package" prompt="Click arrow to select Work Package" sqref="B13:B178">
      <formula1>WorkPackage</formula1>
    </dataValidation>
    <dataValidation type="list" allowBlank="1" showInputMessage="1" showErrorMessage="1" error="Click arrow to select Distance" prompt="Click arrow to select Distance" sqref="J13:J178">
      <formula1>TravelBands</formula1>
    </dataValidation>
    <dataValidation type="list" allowBlank="1" showInputMessage="1" showErrorMessage="1" error="Click arrow to select Partner N°" prompt="Click arrow to select Partner N°" sqref="C13:C178">
      <formula1>PartnerN°</formula1>
    </dataValidation>
    <dataValidation type="list" allowBlank="1" showInputMessage="1" showErrorMessage="1" errorTitle="Select correct option" error="Please use the drop down menu to select the correct option" sqref="L13:L178">
      <formula1>Exceptional_costs</formula1>
    </dataValidation>
    <dataValidation type="decimal" operator="greaterThanOrEqual" allowBlank="1" showInputMessage="1" showErrorMessage="1" errorTitle="Warning: Cost must be number" error="Please enter a numeric value." sqref="M13:M178">
      <formula1>0</formula1>
    </dataValidation>
  </dataValidations>
  <printOptions horizontalCentered="1"/>
  <pageMargins left="0.23622047244094491" right="0.23622047244094491" top="0.39370078740157483" bottom="0.94488188976377963" header="0.31496062992125984" footer="0.31496062992125984"/>
  <pageSetup paperSize="9" scale="39" fitToHeight="0" orientation="landscape"/>
  <headerFooter>
    <oddFooter xml:space="preserve">&amp;CPage &amp;P of 3
</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52" r:id="rId3" name="Button 3">
              <controlPr defaultSize="0" print="0" autoFill="0" autoPict="0" macro="[0]!Button3_Click">
                <anchor moveWithCells="1" sizeWithCells="1">
                  <from>
                    <xdr:col>3</xdr:col>
                    <xdr:colOff>2120900</xdr:colOff>
                    <xdr:row>1</xdr:row>
                    <xdr:rowOff>88900</xdr:rowOff>
                  </from>
                  <to>
                    <xdr:col>4</xdr:col>
                    <xdr:colOff>533400</xdr:colOff>
                    <xdr:row>1</xdr:row>
                    <xdr:rowOff>457200</xdr:rowOff>
                  </to>
                </anchor>
              </controlPr>
            </control>
          </mc:Choice>
          <mc:Fallback/>
        </mc:AlternateContent>
        <mc:AlternateContent xmlns:mc="http://schemas.openxmlformats.org/markup-compatibility/2006">
          <mc:Choice Requires="x14">
            <control shapeId="5164" r:id="rId4" name="Button 1">
              <controlPr defaultSize="0" print="0" autoFill="0" autoPict="0" macro="[0]!AddRow">
                <anchor moveWithCells="1" sizeWithCells="1">
                  <from>
                    <xdr:col>1</xdr:col>
                    <xdr:colOff>76200</xdr:colOff>
                    <xdr:row>1</xdr:row>
                    <xdr:rowOff>88900</xdr:rowOff>
                  </from>
                  <to>
                    <xdr:col>1</xdr:col>
                    <xdr:colOff>1879600</xdr:colOff>
                    <xdr:row>1</xdr:row>
                    <xdr:rowOff>457200</xdr:rowOff>
                  </to>
                </anchor>
              </controlPr>
            </control>
          </mc:Choice>
          <mc:Fallback/>
        </mc:AlternateContent>
        <mc:AlternateContent xmlns:mc="http://schemas.openxmlformats.org/markup-compatibility/2006">
          <mc:Choice Requires="x14">
            <control shapeId="5165" r:id="rId5" name="Button 2">
              <controlPr defaultSize="0" print="0" autoFill="0" autoPict="0" macro="[0]!DeleteRow">
                <anchor moveWithCells="1" sizeWithCells="1">
                  <from>
                    <xdr:col>1</xdr:col>
                    <xdr:colOff>1943100</xdr:colOff>
                    <xdr:row>1</xdr:row>
                    <xdr:rowOff>88900</xdr:rowOff>
                  </from>
                  <to>
                    <xdr:col>3</xdr:col>
                    <xdr:colOff>177800</xdr:colOff>
                    <xdr:row>1</xdr:row>
                    <xdr:rowOff>457200</xdr:rowOff>
                  </to>
                </anchor>
              </controlPr>
            </control>
          </mc:Choice>
          <mc:Fallback/>
        </mc:AlternateContent>
        <mc:AlternateContent xmlns:mc="http://schemas.openxmlformats.org/markup-compatibility/2006">
          <mc:Choice Requires="x14">
            <control shapeId="5166" r:id="rId6" name="Button 46">
              <controlPr defaultSize="0" print="0" autoFill="0" autoPict="0" macro="[0]!DuplicateRow">
                <anchor moveWithCells="1" sizeWithCells="1">
                  <from>
                    <xdr:col>3</xdr:col>
                    <xdr:colOff>241300</xdr:colOff>
                    <xdr:row>1</xdr:row>
                    <xdr:rowOff>88900</xdr:rowOff>
                  </from>
                  <to>
                    <xdr:col>3</xdr:col>
                    <xdr:colOff>2044700</xdr:colOff>
                    <xdr:row>1</xdr:row>
                    <xdr:rowOff>457200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enableFormatConditionsCalculation="0">
    <tabColor theme="3" tint="0.39997558519241921"/>
    <pageSetUpPr fitToPage="1"/>
  </sheetPr>
  <dimension ref="B1:I26"/>
  <sheetViews>
    <sheetView showGridLines="0" zoomScale="70" zoomScaleNormal="70" zoomScaleSheetLayoutView="55" zoomScalePageLayoutView="70" workbookViewId="0">
      <pane ySplit="13" topLeftCell="A15" activePane="bottomLeft" state="frozen"/>
      <selection pane="bottomLeft" activeCell="B14" sqref="B14"/>
    </sheetView>
  </sheetViews>
  <sheetFormatPr baseColWidth="10" defaultColWidth="9.1640625" defaultRowHeight="17" x14ac:dyDescent="0"/>
  <cols>
    <col min="1" max="1" width="1.6640625" style="1" customWidth="1"/>
    <col min="2" max="2" width="42.6640625" style="1" customWidth="1"/>
    <col min="3" max="3" width="10.6640625" style="1" customWidth="1"/>
    <col min="4" max="5" width="50.6640625" style="1" customWidth="1"/>
    <col min="6" max="6" width="120.6640625" style="1" customWidth="1"/>
    <col min="7" max="8" width="20.6640625" style="1" customWidth="1"/>
    <col min="9" max="9" width="11.6640625" style="1" customWidth="1"/>
    <col min="10" max="10" width="1.6640625" style="1" customWidth="1"/>
    <col min="11" max="16384" width="9.1640625" style="1"/>
  </cols>
  <sheetData>
    <row r="1" spans="2:9" ht="8.25" customHeight="1">
      <c r="B1" s="184"/>
      <c r="C1" s="184"/>
      <c r="D1" s="184"/>
      <c r="E1" s="184"/>
      <c r="F1" s="184"/>
      <c r="G1" s="184"/>
      <c r="H1" s="184"/>
      <c r="I1" s="184"/>
    </row>
    <row r="2" spans="2:9" s="24" customFormat="1" ht="40" customHeight="1">
      <c r="B2" s="160" t="s">
        <v>185</v>
      </c>
      <c r="C2" s="160"/>
      <c r="D2" s="160"/>
      <c r="E2" s="160"/>
      <c r="F2" s="160"/>
      <c r="G2" s="160"/>
      <c r="H2" s="160"/>
      <c r="I2" s="160"/>
    </row>
    <row r="3" spans="2:9" s="24" customFormat="1" ht="8.25" customHeight="1">
      <c r="B3" s="141"/>
      <c r="C3" s="142"/>
      <c r="D3" s="142"/>
      <c r="E3" s="142"/>
      <c r="F3" s="142"/>
      <c r="G3" s="142"/>
      <c r="H3" s="142"/>
      <c r="I3" s="143"/>
    </row>
    <row r="4" spans="2:9" s="24" customFormat="1" ht="10" customHeight="1">
      <c r="B4" s="187" t="s">
        <v>184</v>
      </c>
      <c r="C4" s="190">
        <f>SUM(H:H)</f>
        <v>152500</v>
      </c>
      <c r="D4" s="191"/>
      <c r="E4" s="135"/>
      <c r="F4" s="136"/>
      <c r="G4" s="136"/>
      <c r="H4" s="136"/>
      <c r="I4" s="137"/>
    </row>
    <row r="5" spans="2:9" s="24" customFormat="1" ht="10" customHeight="1">
      <c r="B5" s="188"/>
      <c r="C5" s="192"/>
      <c r="D5" s="193"/>
      <c r="E5" s="135"/>
      <c r="F5" s="136"/>
      <c r="G5" s="136"/>
      <c r="H5" s="136"/>
      <c r="I5" s="137"/>
    </row>
    <row r="6" spans="2:9" s="24" customFormat="1" ht="10" customHeight="1">
      <c r="B6" s="188"/>
      <c r="C6" s="192"/>
      <c r="D6" s="193"/>
      <c r="E6" s="135"/>
      <c r="F6" s="136"/>
      <c r="G6" s="136"/>
      <c r="H6" s="136"/>
      <c r="I6" s="137"/>
    </row>
    <row r="7" spans="2:9" s="24" customFormat="1" ht="10" customHeight="1">
      <c r="B7" s="188"/>
      <c r="C7" s="192"/>
      <c r="D7" s="193"/>
      <c r="E7" s="135"/>
      <c r="F7" s="136"/>
      <c r="G7" s="136"/>
      <c r="H7" s="136"/>
      <c r="I7" s="137"/>
    </row>
    <row r="8" spans="2:9" s="24" customFormat="1" ht="10" customHeight="1">
      <c r="B8" s="188"/>
      <c r="C8" s="192"/>
      <c r="D8" s="193"/>
      <c r="E8" s="135"/>
      <c r="F8" s="136"/>
      <c r="G8" s="136"/>
      <c r="H8" s="136"/>
      <c r="I8" s="137"/>
    </row>
    <row r="9" spans="2:9" s="24" customFormat="1" ht="10" customHeight="1">
      <c r="B9" s="189"/>
      <c r="C9" s="194"/>
      <c r="D9" s="195"/>
      <c r="E9" s="135"/>
      <c r="F9" s="136"/>
      <c r="G9" s="136"/>
      <c r="H9" s="136"/>
      <c r="I9" s="137"/>
    </row>
    <row r="10" spans="2:9" s="24" customFormat="1" ht="8.25" customHeight="1">
      <c r="B10" s="138"/>
      <c r="C10" s="139"/>
      <c r="D10" s="139"/>
      <c r="E10" s="139"/>
      <c r="F10" s="139"/>
      <c r="G10" s="139"/>
      <c r="H10" s="139"/>
      <c r="I10" s="140"/>
    </row>
    <row r="11" spans="2:9" s="49" customFormat="1" ht="42" customHeight="1">
      <c r="B11" s="133" t="s">
        <v>162</v>
      </c>
      <c r="C11" s="133" t="s">
        <v>147</v>
      </c>
      <c r="D11" s="133" t="s">
        <v>216</v>
      </c>
      <c r="E11" s="186" t="s">
        <v>217</v>
      </c>
      <c r="F11" s="145" t="s">
        <v>132</v>
      </c>
      <c r="G11" s="185" t="s">
        <v>165</v>
      </c>
      <c r="H11" s="185" t="s">
        <v>164</v>
      </c>
      <c r="I11" s="185" t="s">
        <v>218</v>
      </c>
    </row>
    <row r="12" spans="2:9" ht="24" customHeight="1">
      <c r="B12" s="134"/>
      <c r="C12" s="134"/>
      <c r="D12" s="134"/>
      <c r="E12" s="145"/>
      <c r="F12" s="134"/>
      <c r="G12" s="134"/>
      <c r="H12" s="134"/>
      <c r="I12" s="134"/>
    </row>
    <row r="13" spans="2:9" s="38" customFormat="1" hidden="1">
      <c r="B13" s="18"/>
      <c r="C13" s="23"/>
      <c r="D13" s="46" t="str">
        <f t="shared" ref="D13:D26" si="0">IFERROR(IF(VLOOKUP(C13,PartnerN°Ref,2,FALSE)=0,"",VLOOKUP(C13,PartnerN°Ref,2,FALSE)),"")</f>
        <v/>
      </c>
      <c r="E13" s="46" t="str">
        <f t="shared" ref="E13:E26" si="1">IFERROR(IF(OR(VLOOKUP(C13,PartnerN°Ref,4,FALSE)="Country not found",VLOOKUP(C13,PartnerN°Ref,3,FALSE)=0),"",VLOOKUP(C13,PartnerN°Ref,3,FALSE)),"")</f>
        <v/>
      </c>
      <c r="F13" s="22"/>
      <c r="G13" s="39">
        <v>0</v>
      </c>
      <c r="H13" s="40">
        <f t="shared" ref="H13:H26" si="2">IF(I13="Error",0,ROUND(G13,2))</f>
        <v>0</v>
      </c>
      <c r="I13" s="37" t="str">
        <f t="shared" ref="I13:I26" si="3">IF(OR(COUNTIF(WorkPackage,B13)=0,COUNTIF(PartnerN°,C13)=0,D13="",COUNTIF(CountryEligEquip,E13)=0,F13="",ISNUMBER(G13)=FALSE,IF(ISNUMBER(G13)=TRUE,G13=INT(G13*100)/100=FALSE)),"Error","")</f>
        <v>Error</v>
      </c>
    </row>
    <row r="14" spans="2:9" s="38" customFormat="1">
      <c r="B14" s="18" t="s">
        <v>174</v>
      </c>
      <c r="C14" s="23" t="s">
        <v>9</v>
      </c>
      <c r="D14" s="46" t="str">
        <f t="shared" si="0"/>
        <v>Ashkelon Academic College</v>
      </c>
      <c r="E14" s="46" t="str">
        <f t="shared" si="1"/>
        <v>Israel</v>
      </c>
      <c r="F14" s="22" t="s">
        <v>384</v>
      </c>
      <c r="G14" s="39">
        <v>4500</v>
      </c>
      <c r="H14" s="40">
        <f t="shared" si="2"/>
        <v>4500</v>
      </c>
      <c r="I14" s="37" t="str">
        <f t="shared" si="3"/>
        <v/>
      </c>
    </row>
    <row r="15" spans="2:9" s="38" customFormat="1">
      <c r="B15" s="18" t="s">
        <v>174</v>
      </c>
      <c r="C15" s="23" t="s">
        <v>10</v>
      </c>
      <c r="D15" s="46" t="str">
        <f t="shared" si="0"/>
        <v>Hebrew University of Jerusalem</v>
      </c>
      <c r="E15" s="46" t="str">
        <f t="shared" si="1"/>
        <v>Israel</v>
      </c>
      <c r="F15" s="22" t="s">
        <v>384</v>
      </c>
      <c r="G15" s="39">
        <v>4500</v>
      </c>
      <c r="H15" s="40">
        <f t="shared" si="2"/>
        <v>4500</v>
      </c>
      <c r="I15" s="37" t="str">
        <f t="shared" si="3"/>
        <v/>
      </c>
    </row>
    <row r="16" spans="2:9" s="38" customFormat="1">
      <c r="B16" s="18" t="s">
        <v>174</v>
      </c>
      <c r="C16" s="23" t="s">
        <v>12</v>
      </c>
      <c r="D16" s="46" t="str">
        <f t="shared" si="0"/>
        <v>University of Haifa</v>
      </c>
      <c r="E16" s="46" t="str">
        <f t="shared" si="1"/>
        <v>Israel</v>
      </c>
      <c r="F16" s="22" t="s">
        <v>384</v>
      </c>
      <c r="G16" s="39">
        <v>4500</v>
      </c>
      <c r="H16" s="40">
        <f t="shared" si="2"/>
        <v>4500</v>
      </c>
      <c r="I16" s="37" t="str">
        <f t="shared" si="3"/>
        <v/>
      </c>
    </row>
    <row r="17" spans="2:9" s="38" customFormat="1">
      <c r="B17" s="18" t="s">
        <v>174</v>
      </c>
      <c r="C17" s="23" t="s">
        <v>14</v>
      </c>
      <c r="D17" s="46" t="str">
        <f t="shared" si="0"/>
        <v>Israeli Association of Public Health Physicians</v>
      </c>
      <c r="E17" s="46" t="str">
        <f t="shared" si="1"/>
        <v>Israel</v>
      </c>
      <c r="F17" s="22" t="s">
        <v>384</v>
      </c>
      <c r="G17" s="39">
        <v>4500</v>
      </c>
      <c r="H17" s="40">
        <f t="shared" si="2"/>
        <v>4500</v>
      </c>
      <c r="I17" s="37" t="str">
        <f t="shared" si="3"/>
        <v/>
      </c>
    </row>
    <row r="18" spans="2:9" s="38" customFormat="1">
      <c r="B18" s="18" t="s">
        <v>174</v>
      </c>
      <c r="C18" s="23" t="s">
        <v>16</v>
      </c>
      <c r="D18" s="46" t="str">
        <f t="shared" si="0"/>
        <v>Ben-Gurion University of the Negev</v>
      </c>
      <c r="E18" s="46" t="str">
        <f t="shared" si="1"/>
        <v>Israel</v>
      </c>
      <c r="F18" s="22" t="s">
        <v>384</v>
      </c>
      <c r="G18" s="39">
        <v>4500</v>
      </c>
      <c r="H18" s="40">
        <f t="shared" si="2"/>
        <v>4500</v>
      </c>
      <c r="I18" s="37" t="str">
        <f t="shared" si="3"/>
        <v/>
      </c>
    </row>
    <row r="19" spans="2:9" s="38" customFormat="1">
      <c r="B19" s="18" t="s">
        <v>172</v>
      </c>
      <c r="C19" s="23" t="s">
        <v>9</v>
      </c>
      <c r="D19" s="46" t="str">
        <f t="shared" si="0"/>
        <v>Ashkelon Academic College</v>
      </c>
      <c r="E19" s="46" t="str">
        <f t="shared" si="1"/>
        <v>Israel</v>
      </c>
      <c r="F19" s="22" t="s">
        <v>385</v>
      </c>
      <c r="G19" s="39">
        <v>16000</v>
      </c>
      <c r="H19" s="40">
        <f t="shared" si="2"/>
        <v>16000</v>
      </c>
      <c r="I19" s="37" t="str">
        <f t="shared" si="3"/>
        <v/>
      </c>
    </row>
    <row r="20" spans="2:9" s="38" customFormat="1">
      <c r="B20" s="18" t="s">
        <v>172</v>
      </c>
      <c r="C20" s="23" t="s">
        <v>10</v>
      </c>
      <c r="D20" s="46" t="str">
        <f t="shared" si="0"/>
        <v>Hebrew University of Jerusalem</v>
      </c>
      <c r="E20" s="46" t="str">
        <f t="shared" si="1"/>
        <v>Israel</v>
      </c>
      <c r="F20" s="22" t="s">
        <v>385</v>
      </c>
      <c r="G20" s="39">
        <v>16000</v>
      </c>
      <c r="H20" s="40">
        <f t="shared" si="2"/>
        <v>16000</v>
      </c>
      <c r="I20" s="37" t="str">
        <f t="shared" si="3"/>
        <v/>
      </c>
    </row>
    <row r="21" spans="2:9" s="38" customFormat="1">
      <c r="B21" s="18" t="s">
        <v>172</v>
      </c>
      <c r="C21" s="23" t="s">
        <v>12</v>
      </c>
      <c r="D21" s="46" t="str">
        <f t="shared" si="0"/>
        <v>University of Haifa</v>
      </c>
      <c r="E21" s="46" t="str">
        <f t="shared" si="1"/>
        <v>Israel</v>
      </c>
      <c r="F21" s="22" t="s">
        <v>385</v>
      </c>
      <c r="G21" s="39">
        <v>16000</v>
      </c>
      <c r="H21" s="40">
        <f t="shared" si="2"/>
        <v>16000</v>
      </c>
      <c r="I21" s="37" t="str">
        <f t="shared" si="3"/>
        <v/>
      </c>
    </row>
    <row r="22" spans="2:9" s="38" customFormat="1">
      <c r="B22" s="18" t="s">
        <v>172</v>
      </c>
      <c r="C22" s="23" t="s">
        <v>14</v>
      </c>
      <c r="D22" s="46" t="str">
        <f t="shared" si="0"/>
        <v>Israeli Association of Public Health Physicians</v>
      </c>
      <c r="E22" s="46" t="str">
        <f t="shared" si="1"/>
        <v>Israel</v>
      </c>
      <c r="F22" s="22" t="s">
        <v>385</v>
      </c>
      <c r="G22" s="39">
        <v>16000</v>
      </c>
      <c r="H22" s="40">
        <f t="shared" si="2"/>
        <v>16000</v>
      </c>
      <c r="I22" s="37" t="str">
        <f t="shared" si="3"/>
        <v/>
      </c>
    </row>
    <row r="23" spans="2:9" s="38" customFormat="1">
      <c r="B23" s="18" t="s">
        <v>172</v>
      </c>
      <c r="C23" s="23" t="s">
        <v>16</v>
      </c>
      <c r="D23" s="46" t="str">
        <f t="shared" si="0"/>
        <v>Ben-Gurion University of the Negev</v>
      </c>
      <c r="E23" s="46" t="str">
        <f t="shared" si="1"/>
        <v>Israel</v>
      </c>
      <c r="F23" s="22" t="s">
        <v>385</v>
      </c>
      <c r="G23" s="39">
        <v>16000</v>
      </c>
      <c r="H23" s="40">
        <f t="shared" si="2"/>
        <v>16000</v>
      </c>
      <c r="I23" s="37" t="str">
        <f t="shared" si="3"/>
        <v/>
      </c>
    </row>
    <row r="24" spans="2:9" s="38" customFormat="1">
      <c r="B24" s="18" t="s">
        <v>172</v>
      </c>
      <c r="C24" s="23" t="s">
        <v>12</v>
      </c>
      <c r="D24" s="46" t="str">
        <f t="shared" si="0"/>
        <v>University of Haifa</v>
      </c>
      <c r="E24" s="46" t="str">
        <f t="shared" si="1"/>
        <v>Israel</v>
      </c>
      <c r="F24" s="22" t="s">
        <v>387</v>
      </c>
      <c r="G24" s="39">
        <v>10000</v>
      </c>
      <c r="H24" s="40">
        <f t="shared" si="2"/>
        <v>10000</v>
      </c>
      <c r="I24" s="37" t="str">
        <f t="shared" si="3"/>
        <v/>
      </c>
    </row>
    <row r="25" spans="2:9" s="38" customFormat="1">
      <c r="B25" s="18" t="s">
        <v>172</v>
      </c>
      <c r="C25" s="23" t="s">
        <v>16</v>
      </c>
      <c r="D25" s="46" t="str">
        <f t="shared" si="0"/>
        <v>Ben-Gurion University of the Negev</v>
      </c>
      <c r="E25" s="46" t="str">
        <f t="shared" si="1"/>
        <v>Israel</v>
      </c>
      <c r="F25" s="22" t="s">
        <v>386</v>
      </c>
      <c r="G25" s="39">
        <v>25000</v>
      </c>
      <c r="H25" s="40">
        <f t="shared" si="2"/>
        <v>25000</v>
      </c>
      <c r="I25" s="37" t="str">
        <f t="shared" si="3"/>
        <v/>
      </c>
    </row>
    <row r="26" spans="2:9" s="38" customFormat="1">
      <c r="B26" s="18" t="s">
        <v>172</v>
      </c>
      <c r="C26" s="23" t="s">
        <v>14</v>
      </c>
      <c r="D26" s="46" t="str">
        <f t="shared" si="0"/>
        <v>Israeli Association of Public Health Physicians</v>
      </c>
      <c r="E26" s="46" t="str">
        <f t="shared" si="1"/>
        <v>Israel</v>
      </c>
      <c r="F26" s="22" t="s">
        <v>388</v>
      </c>
      <c r="G26" s="39">
        <v>15000</v>
      </c>
      <c r="H26" s="40">
        <f t="shared" si="2"/>
        <v>15000</v>
      </c>
      <c r="I26" s="37" t="str">
        <f t="shared" si="3"/>
        <v/>
      </c>
    </row>
  </sheetData>
  <sheetProtection algorithmName="SHA-512" hashValue="3xLMsl333QGwQZ2hyU3iGNw0sIgbTQO+dp5qPehBfb0ya7owQZvrwpmSA/Z+K7DAywRq9oqH3uLCcQbph3x4WA==" saltValue="L3V3M3PnfpAKGmTSBzRXDQ==" spinCount="100000" sheet="1" objects="1" scenarios="1" selectLockedCells="1"/>
  <dataConsolidate/>
  <mergeCells count="15">
    <mergeCell ref="B1:I1"/>
    <mergeCell ref="B3:I3"/>
    <mergeCell ref="B10:I10"/>
    <mergeCell ref="E4:I9"/>
    <mergeCell ref="I11:I12"/>
    <mergeCell ref="B2:I2"/>
    <mergeCell ref="H11:H12"/>
    <mergeCell ref="G11:G12"/>
    <mergeCell ref="F11:F12"/>
    <mergeCell ref="E11:E12"/>
    <mergeCell ref="B4:B9"/>
    <mergeCell ref="C4:D9"/>
    <mergeCell ref="D11:D12"/>
    <mergeCell ref="B11:B12"/>
    <mergeCell ref="C11:C12"/>
  </mergeCells>
  <conditionalFormatting sqref="I13:I14">
    <cfRule type="containsText" dxfId="193" priority="440" operator="containsText" text="Error">
      <formula>NOT(ISERROR(SEARCH("Error",I13)))</formula>
    </cfRule>
  </conditionalFormatting>
  <conditionalFormatting sqref="D13:E14">
    <cfRule type="containsBlanks" dxfId="192" priority="435">
      <formula>LEN(TRIM(D13))=0</formula>
    </cfRule>
  </conditionalFormatting>
  <conditionalFormatting sqref="E13">
    <cfRule type="expression" dxfId="191" priority="357">
      <formula>COUNTIF(CountryEligEquip,E13)=0</formula>
    </cfRule>
  </conditionalFormatting>
  <conditionalFormatting sqref="E14">
    <cfRule type="expression" dxfId="190" priority="358">
      <formula>COUNTIF(CountryEligEquip,E14)=0</formula>
    </cfRule>
  </conditionalFormatting>
  <conditionalFormatting sqref="G13">
    <cfRule type="cellIs" dxfId="189" priority="86" operator="lessThanOrEqual">
      <formula>0</formula>
    </cfRule>
  </conditionalFormatting>
  <conditionalFormatting sqref="F13:G13">
    <cfRule type="containsBlanks" dxfId="188" priority="83">
      <formula>LEN(TRIM(F13))=0</formula>
    </cfRule>
  </conditionalFormatting>
  <conditionalFormatting sqref="G14">
    <cfRule type="cellIs" dxfId="187" priority="82" operator="lessThanOrEqual">
      <formula>0</formula>
    </cfRule>
  </conditionalFormatting>
  <conditionalFormatting sqref="F14:G14">
    <cfRule type="containsBlanks" dxfId="186" priority="81">
      <formula>LEN(TRIM(F14))=0</formula>
    </cfRule>
  </conditionalFormatting>
  <conditionalFormatting sqref="B13:C13">
    <cfRule type="containsBlanks" dxfId="185" priority="80">
      <formula>LEN(TRIM(B13))=0</formula>
    </cfRule>
  </conditionalFormatting>
  <conditionalFormatting sqref="B14:C14">
    <cfRule type="containsBlanks" dxfId="184" priority="79">
      <formula>LEN(TRIM(B14))=0</formula>
    </cfRule>
  </conditionalFormatting>
  <conditionalFormatting sqref="I15">
    <cfRule type="containsText" dxfId="183" priority="72" operator="containsText" text="Error">
      <formula>NOT(ISERROR(SEARCH("Error",I15)))</formula>
    </cfRule>
  </conditionalFormatting>
  <conditionalFormatting sqref="D15:E15">
    <cfRule type="containsBlanks" dxfId="182" priority="71">
      <formula>LEN(TRIM(D15))=0</formula>
    </cfRule>
  </conditionalFormatting>
  <conditionalFormatting sqref="E15">
    <cfRule type="expression" dxfId="181" priority="70">
      <formula>COUNTIF(CountryEligEquip,E15)=0</formula>
    </cfRule>
  </conditionalFormatting>
  <conditionalFormatting sqref="G15">
    <cfRule type="cellIs" dxfId="180" priority="69" operator="lessThanOrEqual">
      <formula>0</formula>
    </cfRule>
  </conditionalFormatting>
  <conditionalFormatting sqref="F15:G15">
    <cfRule type="containsBlanks" dxfId="179" priority="68">
      <formula>LEN(TRIM(F15))=0</formula>
    </cfRule>
  </conditionalFormatting>
  <conditionalFormatting sqref="B15:C15">
    <cfRule type="containsBlanks" dxfId="178" priority="67">
      <formula>LEN(TRIM(B15))=0</formula>
    </cfRule>
  </conditionalFormatting>
  <conditionalFormatting sqref="I16">
    <cfRule type="containsText" dxfId="177" priority="66" operator="containsText" text="Error">
      <formula>NOT(ISERROR(SEARCH("Error",I16)))</formula>
    </cfRule>
  </conditionalFormatting>
  <conditionalFormatting sqref="D16:E16">
    <cfRule type="containsBlanks" dxfId="176" priority="65">
      <formula>LEN(TRIM(D16))=0</formula>
    </cfRule>
  </conditionalFormatting>
  <conditionalFormatting sqref="E16">
    <cfRule type="expression" dxfId="175" priority="64">
      <formula>COUNTIF(CountryEligEquip,E16)=0</formula>
    </cfRule>
  </conditionalFormatting>
  <conditionalFormatting sqref="G16">
    <cfRule type="cellIs" dxfId="174" priority="63" operator="lessThanOrEqual">
      <formula>0</formula>
    </cfRule>
  </conditionalFormatting>
  <conditionalFormatting sqref="F16:G16">
    <cfRule type="containsBlanks" dxfId="173" priority="62">
      <formula>LEN(TRIM(F16))=0</formula>
    </cfRule>
  </conditionalFormatting>
  <conditionalFormatting sqref="B16:C16">
    <cfRule type="containsBlanks" dxfId="172" priority="61">
      <formula>LEN(TRIM(B16))=0</formula>
    </cfRule>
  </conditionalFormatting>
  <conditionalFormatting sqref="I17">
    <cfRule type="containsText" dxfId="171" priority="60" operator="containsText" text="Error">
      <formula>NOT(ISERROR(SEARCH("Error",I17)))</formula>
    </cfRule>
  </conditionalFormatting>
  <conditionalFormatting sqref="D17:E17">
    <cfRule type="containsBlanks" dxfId="170" priority="59">
      <formula>LEN(TRIM(D17))=0</formula>
    </cfRule>
  </conditionalFormatting>
  <conditionalFormatting sqref="E17">
    <cfRule type="expression" dxfId="169" priority="58">
      <formula>COUNTIF(CountryEligEquip,E17)=0</formula>
    </cfRule>
  </conditionalFormatting>
  <conditionalFormatting sqref="G17">
    <cfRule type="cellIs" dxfId="168" priority="57" operator="lessThanOrEqual">
      <formula>0</formula>
    </cfRule>
  </conditionalFormatting>
  <conditionalFormatting sqref="F17:G17">
    <cfRule type="containsBlanks" dxfId="167" priority="56">
      <formula>LEN(TRIM(F17))=0</formula>
    </cfRule>
  </conditionalFormatting>
  <conditionalFormatting sqref="B17:C17">
    <cfRule type="containsBlanks" dxfId="166" priority="55">
      <formula>LEN(TRIM(B17))=0</formula>
    </cfRule>
  </conditionalFormatting>
  <conditionalFormatting sqref="I18">
    <cfRule type="containsText" dxfId="165" priority="54" operator="containsText" text="Error">
      <formula>NOT(ISERROR(SEARCH("Error",I18)))</formula>
    </cfRule>
  </conditionalFormatting>
  <conditionalFormatting sqref="D18:E18">
    <cfRule type="containsBlanks" dxfId="164" priority="53">
      <formula>LEN(TRIM(D18))=0</formula>
    </cfRule>
  </conditionalFormatting>
  <conditionalFormatting sqref="E18">
    <cfRule type="expression" dxfId="163" priority="52">
      <formula>COUNTIF(CountryEligEquip,E18)=0</formula>
    </cfRule>
  </conditionalFormatting>
  <conditionalFormatting sqref="G18">
    <cfRule type="cellIs" dxfId="162" priority="51" operator="lessThanOrEqual">
      <formula>0</formula>
    </cfRule>
  </conditionalFormatting>
  <conditionalFormatting sqref="F18:G18">
    <cfRule type="containsBlanks" dxfId="161" priority="50">
      <formula>LEN(TRIM(F18))=0</formula>
    </cfRule>
  </conditionalFormatting>
  <conditionalFormatting sqref="B18:C18">
    <cfRule type="containsBlanks" dxfId="160" priority="49">
      <formula>LEN(TRIM(B18))=0</formula>
    </cfRule>
  </conditionalFormatting>
  <conditionalFormatting sqref="I19">
    <cfRule type="containsText" dxfId="159" priority="48" operator="containsText" text="Error">
      <formula>NOT(ISERROR(SEARCH("Error",I19)))</formula>
    </cfRule>
  </conditionalFormatting>
  <conditionalFormatting sqref="D19:E19">
    <cfRule type="containsBlanks" dxfId="158" priority="47">
      <formula>LEN(TRIM(D19))=0</formula>
    </cfRule>
  </conditionalFormatting>
  <conditionalFormatting sqref="E19">
    <cfRule type="expression" dxfId="157" priority="46">
      <formula>COUNTIF(CountryEligEquip,E19)=0</formula>
    </cfRule>
  </conditionalFormatting>
  <conditionalFormatting sqref="G19">
    <cfRule type="cellIs" dxfId="156" priority="45" operator="lessThanOrEqual">
      <formula>0</formula>
    </cfRule>
  </conditionalFormatting>
  <conditionalFormatting sqref="F19:G19">
    <cfRule type="containsBlanks" dxfId="155" priority="44">
      <formula>LEN(TRIM(F19))=0</formula>
    </cfRule>
  </conditionalFormatting>
  <conditionalFormatting sqref="B19:C19">
    <cfRule type="containsBlanks" dxfId="154" priority="43">
      <formula>LEN(TRIM(B19))=0</formula>
    </cfRule>
  </conditionalFormatting>
  <conditionalFormatting sqref="I20">
    <cfRule type="containsText" dxfId="153" priority="42" operator="containsText" text="Error">
      <formula>NOT(ISERROR(SEARCH("Error",I20)))</formula>
    </cfRule>
  </conditionalFormatting>
  <conditionalFormatting sqref="D20:E20">
    <cfRule type="containsBlanks" dxfId="152" priority="41">
      <formula>LEN(TRIM(D20))=0</formula>
    </cfRule>
  </conditionalFormatting>
  <conditionalFormatting sqref="E20">
    <cfRule type="expression" dxfId="151" priority="40">
      <formula>COUNTIF(CountryEligEquip,E20)=0</formula>
    </cfRule>
  </conditionalFormatting>
  <conditionalFormatting sqref="G20">
    <cfRule type="cellIs" dxfId="150" priority="39" operator="lessThanOrEqual">
      <formula>0</formula>
    </cfRule>
  </conditionalFormatting>
  <conditionalFormatting sqref="F20:G20">
    <cfRule type="containsBlanks" dxfId="149" priority="38">
      <formula>LEN(TRIM(F20))=0</formula>
    </cfRule>
  </conditionalFormatting>
  <conditionalFormatting sqref="B20:C20">
    <cfRule type="containsBlanks" dxfId="148" priority="37">
      <formula>LEN(TRIM(B20))=0</formula>
    </cfRule>
  </conditionalFormatting>
  <conditionalFormatting sqref="I21">
    <cfRule type="containsText" dxfId="147" priority="36" operator="containsText" text="Error">
      <formula>NOT(ISERROR(SEARCH("Error",I21)))</formula>
    </cfRule>
  </conditionalFormatting>
  <conditionalFormatting sqref="D21:E21">
    <cfRule type="containsBlanks" dxfId="146" priority="35">
      <formula>LEN(TRIM(D21))=0</formula>
    </cfRule>
  </conditionalFormatting>
  <conditionalFormatting sqref="E21">
    <cfRule type="expression" dxfId="145" priority="34">
      <formula>COUNTIF(CountryEligEquip,E21)=0</formula>
    </cfRule>
  </conditionalFormatting>
  <conditionalFormatting sqref="G21">
    <cfRule type="cellIs" dxfId="144" priority="33" operator="lessThanOrEqual">
      <formula>0</formula>
    </cfRule>
  </conditionalFormatting>
  <conditionalFormatting sqref="F21:G21">
    <cfRule type="containsBlanks" dxfId="143" priority="32">
      <formula>LEN(TRIM(F21))=0</formula>
    </cfRule>
  </conditionalFormatting>
  <conditionalFormatting sqref="B21:C21">
    <cfRule type="containsBlanks" dxfId="142" priority="31">
      <formula>LEN(TRIM(B21))=0</formula>
    </cfRule>
  </conditionalFormatting>
  <conditionalFormatting sqref="I22">
    <cfRule type="containsText" dxfId="141" priority="30" operator="containsText" text="Error">
      <formula>NOT(ISERROR(SEARCH("Error",I22)))</formula>
    </cfRule>
  </conditionalFormatting>
  <conditionalFormatting sqref="D22:E22">
    <cfRule type="containsBlanks" dxfId="140" priority="29">
      <formula>LEN(TRIM(D22))=0</formula>
    </cfRule>
  </conditionalFormatting>
  <conditionalFormatting sqref="E22">
    <cfRule type="expression" dxfId="139" priority="28">
      <formula>COUNTIF(CountryEligEquip,E22)=0</formula>
    </cfRule>
  </conditionalFormatting>
  <conditionalFormatting sqref="G22">
    <cfRule type="cellIs" dxfId="138" priority="27" operator="lessThanOrEqual">
      <formula>0</formula>
    </cfRule>
  </conditionalFormatting>
  <conditionalFormatting sqref="F22:G22">
    <cfRule type="containsBlanks" dxfId="137" priority="26">
      <formula>LEN(TRIM(F22))=0</formula>
    </cfRule>
  </conditionalFormatting>
  <conditionalFormatting sqref="B22:C22">
    <cfRule type="containsBlanks" dxfId="136" priority="25">
      <formula>LEN(TRIM(B22))=0</formula>
    </cfRule>
  </conditionalFormatting>
  <conditionalFormatting sqref="I23">
    <cfRule type="containsText" dxfId="135" priority="24" operator="containsText" text="Error">
      <formula>NOT(ISERROR(SEARCH("Error",I23)))</formula>
    </cfRule>
  </conditionalFormatting>
  <conditionalFormatting sqref="D23:E23">
    <cfRule type="containsBlanks" dxfId="134" priority="23">
      <formula>LEN(TRIM(D23))=0</formula>
    </cfRule>
  </conditionalFormatting>
  <conditionalFormatting sqref="E23">
    <cfRule type="expression" dxfId="133" priority="22">
      <formula>COUNTIF(CountryEligEquip,E23)=0</formula>
    </cfRule>
  </conditionalFormatting>
  <conditionalFormatting sqref="G23">
    <cfRule type="cellIs" dxfId="132" priority="21" operator="lessThanOrEqual">
      <formula>0</formula>
    </cfRule>
  </conditionalFormatting>
  <conditionalFormatting sqref="F23:G23">
    <cfRule type="containsBlanks" dxfId="131" priority="20">
      <formula>LEN(TRIM(F23))=0</formula>
    </cfRule>
  </conditionalFormatting>
  <conditionalFormatting sqref="B23:C23">
    <cfRule type="containsBlanks" dxfId="130" priority="19">
      <formula>LEN(TRIM(B23))=0</formula>
    </cfRule>
  </conditionalFormatting>
  <conditionalFormatting sqref="I24">
    <cfRule type="containsText" dxfId="129" priority="18" operator="containsText" text="Error">
      <formula>NOT(ISERROR(SEARCH("Error",I24)))</formula>
    </cfRule>
  </conditionalFormatting>
  <conditionalFormatting sqref="D24:E24">
    <cfRule type="containsBlanks" dxfId="128" priority="17">
      <formula>LEN(TRIM(D24))=0</formula>
    </cfRule>
  </conditionalFormatting>
  <conditionalFormatting sqref="E24">
    <cfRule type="expression" dxfId="127" priority="16">
      <formula>COUNTIF(CountryEligEquip,E24)=0</formula>
    </cfRule>
  </conditionalFormatting>
  <conditionalFormatting sqref="G24">
    <cfRule type="cellIs" dxfId="126" priority="15" operator="lessThanOrEqual">
      <formula>0</formula>
    </cfRule>
  </conditionalFormatting>
  <conditionalFormatting sqref="F24:G24">
    <cfRule type="containsBlanks" dxfId="125" priority="14">
      <formula>LEN(TRIM(F24))=0</formula>
    </cfRule>
  </conditionalFormatting>
  <conditionalFormatting sqref="B24:C24">
    <cfRule type="containsBlanks" dxfId="124" priority="13">
      <formula>LEN(TRIM(B24))=0</formula>
    </cfRule>
  </conditionalFormatting>
  <conditionalFormatting sqref="I25">
    <cfRule type="containsText" dxfId="123" priority="12" operator="containsText" text="Error">
      <formula>NOT(ISERROR(SEARCH("Error",I25)))</formula>
    </cfRule>
  </conditionalFormatting>
  <conditionalFormatting sqref="D25:E25">
    <cfRule type="containsBlanks" dxfId="122" priority="11">
      <formula>LEN(TRIM(D25))=0</formula>
    </cfRule>
  </conditionalFormatting>
  <conditionalFormatting sqref="E25">
    <cfRule type="expression" dxfId="121" priority="10">
      <formula>COUNTIF(CountryEligEquip,E25)=0</formula>
    </cfRule>
  </conditionalFormatting>
  <conditionalFormatting sqref="G25">
    <cfRule type="cellIs" dxfId="120" priority="9" operator="lessThanOrEqual">
      <formula>0</formula>
    </cfRule>
  </conditionalFormatting>
  <conditionalFormatting sqref="F25:G25">
    <cfRule type="containsBlanks" dxfId="119" priority="8">
      <formula>LEN(TRIM(F25))=0</formula>
    </cfRule>
  </conditionalFormatting>
  <conditionalFormatting sqref="B25:C25">
    <cfRule type="containsBlanks" dxfId="118" priority="7">
      <formula>LEN(TRIM(B25))=0</formula>
    </cfRule>
  </conditionalFormatting>
  <conditionalFormatting sqref="I26">
    <cfRule type="containsText" dxfId="117" priority="6" operator="containsText" text="Error">
      <formula>NOT(ISERROR(SEARCH("Error",I26)))</formula>
    </cfRule>
  </conditionalFormatting>
  <conditionalFormatting sqref="D26:E26">
    <cfRule type="containsBlanks" dxfId="116" priority="5">
      <formula>LEN(TRIM(D26))=0</formula>
    </cfRule>
  </conditionalFormatting>
  <conditionalFormatting sqref="E26">
    <cfRule type="expression" dxfId="115" priority="4">
      <formula>COUNTIF(CountryEligEquip,E26)=0</formula>
    </cfRule>
  </conditionalFormatting>
  <conditionalFormatting sqref="G26">
    <cfRule type="cellIs" dxfId="114" priority="3" operator="lessThanOrEqual">
      <formula>0</formula>
    </cfRule>
  </conditionalFormatting>
  <conditionalFormatting sqref="F26:G26">
    <cfRule type="containsBlanks" dxfId="113" priority="2">
      <formula>LEN(TRIM(F26))=0</formula>
    </cfRule>
  </conditionalFormatting>
  <conditionalFormatting sqref="B26:C26">
    <cfRule type="containsBlanks" dxfId="112" priority="1">
      <formula>LEN(TRIM(B26))=0</formula>
    </cfRule>
  </conditionalFormatting>
  <dataValidations count="4">
    <dataValidation type="custom" allowBlank="1" showInputMessage="1" showErrorMessage="1" error="Format error (2 decimals only)" prompt="Please encode amount (2 decimals only)" sqref="G13:G26">
      <formula1>G13=INT(G13*100)/100</formula1>
    </dataValidation>
    <dataValidation allowBlank="1" showInputMessage="1" showErrorMessage="1" error="Please encode Nature, type and specifications" prompt="Please encode Nature, type and specifications" sqref="F13:F26"/>
    <dataValidation type="list" allowBlank="1" showInputMessage="1" showErrorMessage="1" error="Click arrow to select Work Package" prompt="Click arrow to select Work Package" sqref="B13:B26">
      <formula1>WorkPackage</formula1>
    </dataValidation>
    <dataValidation type="list" allowBlank="1" showInputMessage="1" showErrorMessage="1" error="Click arrow to select Partner N°" prompt="Click arrow to select Partner N°" sqref="C13:C26">
      <formula1>PartnerN°</formula1>
    </dataValidation>
  </dataValidations>
  <printOptions horizontalCentered="1"/>
  <pageMargins left="0.23622047244094491" right="0.23622047244094491" top="0.39370078740157483" bottom="0.94488188976377963" header="0.31496062992125984" footer="0.31496062992125984"/>
  <pageSetup paperSize="9" scale="43" fitToHeight="0" orientation="landscape"/>
  <headerFooter>
    <oddFooter xml:space="preserve">&amp;CPage &amp;P of 3
</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8225" r:id="rId3" name="Button 1">
              <controlPr defaultSize="0" print="0" autoFill="0" autoPict="0" macro="[0]!AddRow">
                <anchor moveWithCells="1" sizeWithCells="1">
                  <from>
                    <xdr:col>1</xdr:col>
                    <xdr:colOff>76200</xdr:colOff>
                    <xdr:row>1</xdr:row>
                    <xdr:rowOff>88900</xdr:rowOff>
                  </from>
                  <to>
                    <xdr:col>1</xdr:col>
                    <xdr:colOff>1879600</xdr:colOff>
                    <xdr:row>1</xdr:row>
                    <xdr:rowOff>457200</xdr:rowOff>
                  </to>
                </anchor>
              </controlPr>
            </control>
          </mc:Choice>
          <mc:Fallback/>
        </mc:AlternateContent>
        <mc:AlternateContent xmlns:mc="http://schemas.openxmlformats.org/markup-compatibility/2006">
          <mc:Choice Requires="x14">
            <control shapeId="8226" r:id="rId4" name="Button 2">
              <controlPr defaultSize="0" print="0" autoFill="0" autoPict="0" macro="[0]!DeleteRow">
                <anchor moveWithCells="1" sizeWithCells="1">
                  <from>
                    <xdr:col>1</xdr:col>
                    <xdr:colOff>1943100</xdr:colOff>
                    <xdr:row>1</xdr:row>
                    <xdr:rowOff>88900</xdr:rowOff>
                  </from>
                  <to>
                    <xdr:col>3</xdr:col>
                    <xdr:colOff>177800</xdr:colOff>
                    <xdr:row>1</xdr:row>
                    <xdr:rowOff>457200</xdr:rowOff>
                  </to>
                </anchor>
              </controlPr>
            </control>
          </mc:Choice>
          <mc:Fallback/>
        </mc:AlternateContent>
        <mc:AlternateContent xmlns:mc="http://schemas.openxmlformats.org/markup-compatibility/2006">
          <mc:Choice Requires="x14">
            <control shapeId="8227" r:id="rId5" name="Button 35">
              <controlPr defaultSize="0" print="0" autoFill="0" autoPict="0" macro="[0]!DuplicateRow">
                <anchor moveWithCells="1" sizeWithCells="1">
                  <from>
                    <xdr:col>3</xdr:col>
                    <xdr:colOff>241300</xdr:colOff>
                    <xdr:row>1</xdr:row>
                    <xdr:rowOff>88900</xdr:rowOff>
                  </from>
                  <to>
                    <xdr:col>3</xdr:col>
                    <xdr:colOff>2044700</xdr:colOff>
                    <xdr:row>1</xdr:row>
                    <xdr:rowOff>457200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enableFormatConditionsCalculation="0">
    <tabColor theme="3" tint="0.39997558519241921"/>
    <pageSetUpPr fitToPage="1"/>
  </sheetPr>
  <dimension ref="B1:I21"/>
  <sheetViews>
    <sheetView showGridLines="0" zoomScale="70" zoomScaleNormal="70" zoomScaleSheetLayoutView="55" zoomScalePageLayoutView="70" workbookViewId="0">
      <pane ySplit="13" topLeftCell="A14" activePane="bottomLeft" state="frozen"/>
      <selection pane="bottomLeft" activeCell="B14" sqref="B14"/>
    </sheetView>
  </sheetViews>
  <sheetFormatPr baseColWidth="10" defaultColWidth="9.1640625" defaultRowHeight="17" x14ac:dyDescent="0"/>
  <cols>
    <col min="1" max="1" width="1.6640625" style="1" customWidth="1"/>
    <col min="2" max="2" width="42.6640625" style="1" customWidth="1"/>
    <col min="3" max="3" width="10.6640625" style="1" customWidth="1"/>
    <col min="4" max="5" width="50.6640625" style="1" customWidth="1"/>
    <col min="6" max="6" width="120.6640625" style="1" customWidth="1"/>
    <col min="7" max="8" width="20.6640625" style="1" customWidth="1"/>
    <col min="9" max="9" width="11.6640625" style="1" customWidth="1"/>
    <col min="10" max="10" width="1.6640625" style="1" customWidth="1"/>
    <col min="11" max="16384" width="9.1640625" style="1"/>
  </cols>
  <sheetData>
    <row r="1" spans="2:9" ht="8.25" customHeight="1">
      <c r="B1" s="184"/>
      <c r="C1" s="184"/>
      <c r="D1" s="184"/>
      <c r="E1" s="184"/>
      <c r="F1" s="184"/>
      <c r="G1" s="184"/>
      <c r="H1" s="184"/>
      <c r="I1" s="184"/>
    </row>
    <row r="2" spans="2:9" s="24" customFormat="1" ht="40" customHeight="1">
      <c r="B2" s="160" t="s">
        <v>186</v>
      </c>
      <c r="C2" s="160"/>
      <c r="D2" s="160"/>
      <c r="E2" s="160"/>
      <c r="F2" s="160"/>
      <c r="G2" s="160"/>
      <c r="H2" s="160"/>
      <c r="I2" s="160"/>
    </row>
    <row r="3" spans="2:9" s="24" customFormat="1" ht="8.25" customHeight="1">
      <c r="B3" s="141"/>
      <c r="C3" s="142"/>
      <c r="D3" s="142"/>
      <c r="E3" s="142"/>
      <c r="F3" s="142"/>
      <c r="G3" s="142"/>
      <c r="H3" s="142"/>
      <c r="I3" s="143"/>
    </row>
    <row r="4" spans="2:9" s="24" customFormat="1" ht="10" customHeight="1">
      <c r="B4" s="187" t="s">
        <v>184</v>
      </c>
      <c r="C4" s="190">
        <f>SUM(H:H)</f>
        <v>90000</v>
      </c>
      <c r="D4" s="191"/>
      <c r="E4" s="135"/>
      <c r="F4" s="136"/>
      <c r="G4" s="136"/>
      <c r="H4" s="136"/>
      <c r="I4" s="137"/>
    </row>
    <row r="5" spans="2:9" s="24" customFormat="1" ht="10" customHeight="1">
      <c r="B5" s="188"/>
      <c r="C5" s="192"/>
      <c r="D5" s="193"/>
      <c r="E5" s="135"/>
      <c r="F5" s="136"/>
      <c r="G5" s="136"/>
      <c r="H5" s="136"/>
      <c r="I5" s="137"/>
    </row>
    <row r="6" spans="2:9" s="24" customFormat="1" ht="10" customHeight="1">
      <c r="B6" s="188"/>
      <c r="C6" s="192"/>
      <c r="D6" s="193"/>
      <c r="E6" s="135"/>
      <c r="F6" s="136"/>
      <c r="G6" s="136"/>
      <c r="H6" s="136"/>
      <c r="I6" s="137"/>
    </row>
    <row r="7" spans="2:9" s="24" customFormat="1" ht="10" customHeight="1">
      <c r="B7" s="188"/>
      <c r="C7" s="192"/>
      <c r="D7" s="193"/>
      <c r="E7" s="135"/>
      <c r="F7" s="136"/>
      <c r="G7" s="136"/>
      <c r="H7" s="136"/>
      <c r="I7" s="137"/>
    </row>
    <row r="8" spans="2:9" s="24" customFormat="1" ht="10" customHeight="1">
      <c r="B8" s="188"/>
      <c r="C8" s="192"/>
      <c r="D8" s="193"/>
      <c r="E8" s="135"/>
      <c r="F8" s="136"/>
      <c r="G8" s="136"/>
      <c r="H8" s="136"/>
      <c r="I8" s="137"/>
    </row>
    <row r="9" spans="2:9" s="24" customFormat="1" ht="10" customHeight="1">
      <c r="B9" s="189"/>
      <c r="C9" s="194"/>
      <c r="D9" s="195"/>
      <c r="E9" s="135"/>
      <c r="F9" s="136"/>
      <c r="G9" s="136"/>
      <c r="H9" s="136"/>
      <c r="I9" s="137"/>
    </row>
    <row r="10" spans="2:9" s="24" customFormat="1" ht="8.25" customHeight="1">
      <c r="B10" s="138"/>
      <c r="C10" s="139"/>
      <c r="D10" s="139"/>
      <c r="E10" s="139"/>
      <c r="F10" s="139"/>
      <c r="G10" s="139"/>
      <c r="H10" s="139"/>
      <c r="I10" s="140"/>
    </row>
    <row r="11" spans="2:9" s="49" customFormat="1" ht="42" customHeight="1">
      <c r="B11" s="133" t="s">
        <v>162</v>
      </c>
      <c r="C11" s="133" t="s">
        <v>147</v>
      </c>
      <c r="D11" s="133" t="s">
        <v>216</v>
      </c>
      <c r="E11" s="133" t="s">
        <v>217</v>
      </c>
      <c r="F11" s="145" t="s">
        <v>132</v>
      </c>
      <c r="G11" s="185" t="s">
        <v>165</v>
      </c>
      <c r="H11" s="185" t="s">
        <v>164</v>
      </c>
      <c r="I11" s="185" t="s">
        <v>218</v>
      </c>
    </row>
    <row r="12" spans="2:9" ht="24" customHeight="1">
      <c r="B12" s="134"/>
      <c r="C12" s="134"/>
      <c r="D12" s="134"/>
      <c r="E12" s="134"/>
      <c r="F12" s="134"/>
      <c r="G12" s="134"/>
      <c r="H12" s="134"/>
      <c r="I12" s="134"/>
    </row>
    <row r="13" spans="2:9" s="38" customFormat="1" hidden="1">
      <c r="B13" s="18"/>
      <c r="C13" s="23"/>
      <c r="D13" s="46" t="str">
        <f t="shared" ref="D13:D21" si="0">IFERROR(IF(VLOOKUP(C13,PartnerN°Ref,2,FALSE)=0,"",VLOOKUP(C13,PartnerN°Ref,2,FALSE)),"")</f>
        <v/>
      </c>
      <c r="E13" s="46" t="str">
        <f t="shared" ref="E13:E21" si="1">IFERROR(IF(OR(VLOOKUP(C13,PartnerN°Ref,4,FALSE)="Country not found",VLOOKUP(C13,PartnerN°Ref,3,FALSE)=0),"",VLOOKUP(C13,PartnerN°Ref,3,FALSE)),"")</f>
        <v/>
      </c>
      <c r="F13" s="22"/>
      <c r="G13" s="39">
        <v>0</v>
      </c>
      <c r="H13" s="40">
        <f t="shared" ref="H13:H21" si="2">IF(I13="Error",0,ROUND(G13,2))</f>
        <v>0</v>
      </c>
      <c r="I13" s="37" t="str">
        <f t="shared" ref="I13:I21" si="3">IF(OR(COUNTIF(WorkPackage,B13)=0,COUNTIF(PartnerN°,C13)=0,D13="",COUNTIF(CountryALL,E13)=0,F13="",ISNUMBER(G13)=FALSE,IF(ISNUMBER(G13)=TRUE,G13=INT(G13*100)/100=FALSE)),"Error","")</f>
        <v>Error</v>
      </c>
    </row>
    <row r="14" spans="2:9" s="38" customFormat="1">
      <c r="B14" s="18" t="s">
        <v>173</v>
      </c>
      <c r="C14" s="23" t="s">
        <v>9</v>
      </c>
      <c r="D14" s="46" t="str">
        <f t="shared" si="0"/>
        <v>Ashkelon Academic College</v>
      </c>
      <c r="E14" s="46" t="str">
        <f t="shared" si="1"/>
        <v>Israel</v>
      </c>
      <c r="F14" s="22" t="s">
        <v>393</v>
      </c>
      <c r="G14" s="39">
        <v>7500</v>
      </c>
      <c r="H14" s="40">
        <f t="shared" si="2"/>
        <v>7500</v>
      </c>
      <c r="I14" s="37" t="str">
        <f t="shared" si="3"/>
        <v/>
      </c>
    </row>
    <row r="15" spans="2:9" s="38" customFormat="1">
      <c r="B15" s="18" t="s">
        <v>173</v>
      </c>
      <c r="C15" s="23" t="s">
        <v>10</v>
      </c>
      <c r="D15" s="46" t="str">
        <f t="shared" si="0"/>
        <v>Hebrew University of Jerusalem</v>
      </c>
      <c r="E15" s="46" t="str">
        <f t="shared" si="1"/>
        <v>Israel</v>
      </c>
      <c r="F15" s="22" t="s">
        <v>394</v>
      </c>
      <c r="G15" s="39">
        <v>7500</v>
      </c>
      <c r="H15" s="40">
        <f t="shared" si="2"/>
        <v>7500</v>
      </c>
      <c r="I15" s="37" t="str">
        <f t="shared" si="3"/>
        <v/>
      </c>
    </row>
    <row r="16" spans="2:9" s="38" customFormat="1">
      <c r="B16" s="18" t="s">
        <v>172</v>
      </c>
      <c r="C16" s="23" t="s">
        <v>13</v>
      </c>
      <c r="D16" s="46" t="str">
        <f t="shared" si="0"/>
        <v>Jagiellonian University</v>
      </c>
      <c r="E16" s="46" t="str">
        <f t="shared" si="1"/>
        <v>Poland</v>
      </c>
      <c r="F16" s="22" t="s">
        <v>391</v>
      </c>
      <c r="G16" s="39">
        <v>25000</v>
      </c>
      <c r="H16" s="40">
        <f t="shared" si="2"/>
        <v>25000</v>
      </c>
      <c r="I16" s="37" t="str">
        <f t="shared" si="3"/>
        <v/>
      </c>
    </row>
    <row r="17" spans="2:9" s="38" customFormat="1">
      <c r="B17" s="18" t="s">
        <v>172</v>
      </c>
      <c r="C17" s="23" t="s">
        <v>14</v>
      </c>
      <c r="D17" s="46" t="str">
        <f t="shared" si="0"/>
        <v>Israeli Association of Public Health Physicians</v>
      </c>
      <c r="E17" s="46" t="str">
        <f t="shared" si="1"/>
        <v>Israel</v>
      </c>
      <c r="F17" s="22" t="s">
        <v>389</v>
      </c>
      <c r="G17" s="39">
        <v>10000</v>
      </c>
      <c r="H17" s="40">
        <f t="shared" si="2"/>
        <v>10000</v>
      </c>
      <c r="I17" s="37" t="str">
        <f t="shared" si="3"/>
        <v/>
      </c>
    </row>
    <row r="18" spans="2:9" s="38" customFormat="1">
      <c r="B18" s="18" t="s">
        <v>172</v>
      </c>
      <c r="C18" s="23" t="s">
        <v>14</v>
      </c>
      <c r="D18" s="46" t="str">
        <f t="shared" si="0"/>
        <v>Israeli Association of Public Health Physicians</v>
      </c>
      <c r="E18" s="46" t="str">
        <f t="shared" si="1"/>
        <v>Israel</v>
      </c>
      <c r="F18" s="22" t="s">
        <v>392</v>
      </c>
      <c r="G18" s="39">
        <v>2500</v>
      </c>
      <c r="H18" s="40">
        <f t="shared" si="2"/>
        <v>2500</v>
      </c>
      <c r="I18" s="37" t="str">
        <f t="shared" si="3"/>
        <v/>
      </c>
    </row>
    <row r="19" spans="2:9" s="38" customFormat="1">
      <c r="B19" s="18" t="s">
        <v>319</v>
      </c>
      <c r="C19" s="23" t="s">
        <v>8</v>
      </c>
      <c r="D19" s="46" t="str">
        <f t="shared" si="0"/>
        <v>Association of Schools of Public Health in Europe</v>
      </c>
      <c r="E19" s="46" t="str">
        <f t="shared" si="1"/>
        <v>Belgium</v>
      </c>
      <c r="F19" s="22" t="s">
        <v>390</v>
      </c>
      <c r="G19" s="39">
        <v>7500</v>
      </c>
      <c r="H19" s="40">
        <f t="shared" si="2"/>
        <v>7500</v>
      </c>
      <c r="I19" s="37" t="str">
        <f t="shared" si="3"/>
        <v/>
      </c>
    </row>
    <row r="20" spans="2:9" s="38" customFormat="1">
      <c r="B20" s="18" t="s">
        <v>319</v>
      </c>
      <c r="C20" s="23" t="s">
        <v>8</v>
      </c>
      <c r="D20" s="46" t="str">
        <f t="shared" si="0"/>
        <v>Association of Schools of Public Health in Europe</v>
      </c>
      <c r="E20" s="46" t="str">
        <f t="shared" si="1"/>
        <v>Belgium</v>
      </c>
      <c r="F20" s="22" t="s">
        <v>395</v>
      </c>
      <c r="G20" s="39">
        <v>10000</v>
      </c>
      <c r="H20" s="40">
        <f t="shared" si="2"/>
        <v>10000</v>
      </c>
      <c r="I20" s="37" t="str">
        <f t="shared" si="3"/>
        <v/>
      </c>
    </row>
    <row r="21" spans="2:9" s="38" customFormat="1">
      <c r="B21" s="18" t="s">
        <v>318</v>
      </c>
      <c r="C21" s="23" t="s">
        <v>8</v>
      </c>
      <c r="D21" s="46" t="str">
        <f t="shared" si="0"/>
        <v>Association of Schools of Public Health in Europe</v>
      </c>
      <c r="E21" s="46" t="str">
        <f t="shared" si="1"/>
        <v>Belgium</v>
      </c>
      <c r="F21" s="22" t="s">
        <v>396</v>
      </c>
      <c r="G21" s="39">
        <v>20000</v>
      </c>
      <c r="H21" s="40">
        <f t="shared" si="2"/>
        <v>20000</v>
      </c>
      <c r="I21" s="37" t="str">
        <f t="shared" si="3"/>
        <v/>
      </c>
    </row>
  </sheetData>
  <sheetProtection algorithmName="SHA-512" hashValue="IPIqyMylxtlrVy7yN+iKCpy/aSuIqjZ2/nTrMryl8WzosFikxuYzbQnDD4wgz9zUcX6SgZRLpUZy9TLUbsonAQ==" saltValue="R3SvUrrkJh5sFBwUpJKtrQ==" spinCount="100000" sheet="1" objects="1" scenarios="1" selectLockedCells="1"/>
  <dataConsolidate/>
  <mergeCells count="15">
    <mergeCell ref="B1:I1"/>
    <mergeCell ref="I11:I12"/>
    <mergeCell ref="B2:I2"/>
    <mergeCell ref="H11:H12"/>
    <mergeCell ref="B4:B9"/>
    <mergeCell ref="C4:D9"/>
    <mergeCell ref="B11:B12"/>
    <mergeCell ref="C11:C12"/>
    <mergeCell ref="D11:D12"/>
    <mergeCell ref="E11:E12"/>
    <mergeCell ref="F11:F12"/>
    <mergeCell ref="G11:G12"/>
    <mergeCell ref="E4:I9"/>
    <mergeCell ref="B3:I3"/>
    <mergeCell ref="B10:I10"/>
  </mergeCells>
  <conditionalFormatting sqref="I13:I14">
    <cfRule type="containsText" dxfId="111" priority="224" operator="containsText" text="Error">
      <formula>NOT(ISERROR(SEARCH("Error",I13)))</formula>
    </cfRule>
  </conditionalFormatting>
  <conditionalFormatting sqref="D13:E14">
    <cfRule type="containsBlanks" dxfId="110" priority="218">
      <formula>LEN(TRIM(D13))=0</formula>
    </cfRule>
  </conditionalFormatting>
  <conditionalFormatting sqref="G13">
    <cfRule type="cellIs" dxfId="109" priority="43" operator="lessThanOrEqual">
      <formula>0</formula>
    </cfRule>
  </conditionalFormatting>
  <conditionalFormatting sqref="F13:G13">
    <cfRule type="containsBlanks" dxfId="108" priority="40">
      <formula>LEN(TRIM(F13))=0</formula>
    </cfRule>
  </conditionalFormatting>
  <conditionalFormatting sqref="G14">
    <cfRule type="cellIs" dxfId="107" priority="39" operator="lessThanOrEqual">
      <formula>0</formula>
    </cfRule>
  </conditionalFormatting>
  <conditionalFormatting sqref="F14:G14">
    <cfRule type="containsBlanks" dxfId="106" priority="38">
      <formula>LEN(TRIM(F14))=0</formula>
    </cfRule>
  </conditionalFormatting>
  <conditionalFormatting sqref="B13:C13">
    <cfRule type="containsBlanks" dxfId="105" priority="37">
      <formula>LEN(TRIM(B13))=0</formula>
    </cfRule>
  </conditionalFormatting>
  <conditionalFormatting sqref="B14:C14">
    <cfRule type="containsBlanks" dxfId="104" priority="36">
      <formula>LEN(TRIM(B14))=0</formula>
    </cfRule>
  </conditionalFormatting>
  <conditionalFormatting sqref="I15">
    <cfRule type="containsText" dxfId="103" priority="35" operator="containsText" text="Error">
      <formula>NOT(ISERROR(SEARCH("Error",I15)))</formula>
    </cfRule>
  </conditionalFormatting>
  <conditionalFormatting sqref="D15:E15">
    <cfRule type="containsBlanks" dxfId="102" priority="34">
      <formula>LEN(TRIM(D15))=0</formula>
    </cfRule>
  </conditionalFormatting>
  <conditionalFormatting sqref="G15">
    <cfRule type="cellIs" dxfId="101" priority="33" operator="lessThanOrEqual">
      <formula>0</formula>
    </cfRule>
  </conditionalFormatting>
  <conditionalFormatting sqref="F15:G15">
    <cfRule type="containsBlanks" dxfId="100" priority="32">
      <formula>LEN(TRIM(F15))=0</formula>
    </cfRule>
  </conditionalFormatting>
  <conditionalFormatting sqref="B15:C15">
    <cfRule type="containsBlanks" dxfId="99" priority="31">
      <formula>LEN(TRIM(B15))=0</formula>
    </cfRule>
  </conditionalFormatting>
  <conditionalFormatting sqref="I16">
    <cfRule type="containsText" dxfId="98" priority="30" operator="containsText" text="Error">
      <formula>NOT(ISERROR(SEARCH("Error",I16)))</formula>
    </cfRule>
  </conditionalFormatting>
  <conditionalFormatting sqref="D16:E16">
    <cfRule type="containsBlanks" dxfId="97" priority="29">
      <formula>LEN(TRIM(D16))=0</formula>
    </cfRule>
  </conditionalFormatting>
  <conditionalFormatting sqref="G16">
    <cfRule type="cellIs" dxfId="96" priority="28" operator="lessThanOrEqual">
      <formula>0</formula>
    </cfRule>
  </conditionalFormatting>
  <conditionalFormatting sqref="F16:G16">
    <cfRule type="containsBlanks" dxfId="95" priority="27">
      <formula>LEN(TRIM(F16))=0</formula>
    </cfRule>
  </conditionalFormatting>
  <conditionalFormatting sqref="B16:C16">
    <cfRule type="containsBlanks" dxfId="94" priority="26">
      <formula>LEN(TRIM(B16))=0</formula>
    </cfRule>
  </conditionalFormatting>
  <conditionalFormatting sqref="I17">
    <cfRule type="containsText" dxfId="93" priority="25" operator="containsText" text="Error">
      <formula>NOT(ISERROR(SEARCH("Error",I17)))</formula>
    </cfRule>
  </conditionalFormatting>
  <conditionalFormatting sqref="D17:E17">
    <cfRule type="containsBlanks" dxfId="92" priority="24">
      <formula>LEN(TRIM(D17))=0</formula>
    </cfRule>
  </conditionalFormatting>
  <conditionalFormatting sqref="G17">
    <cfRule type="cellIs" dxfId="91" priority="23" operator="lessThanOrEqual">
      <formula>0</formula>
    </cfRule>
  </conditionalFormatting>
  <conditionalFormatting sqref="F17:G17">
    <cfRule type="containsBlanks" dxfId="90" priority="22">
      <formula>LEN(TRIM(F17))=0</formula>
    </cfRule>
  </conditionalFormatting>
  <conditionalFormatting sqref="B17:C17">
    <cfRule type="containsBlanks" dxfId="89" priority="21">
      <formula>LEN(TRIM(B17))=0</formula>
    </cfRule>
  </conditionalFormatting>
  <conditionalFormatting sqref="I18">
    <cfRule type="containsText" dxfId="88" priority="20" operator="containsText" text="Error">
      <formula>NOT(ISERROR(SEARCH("Error",I18)))</formula>
    </cfRule>
  </conditionalFormatting>
  <conditionalFormatting sqref="D18:E18">
    <cfRule type="containsBlanks" dxfId="87" priority="19">
      <formula>LEN(TRIM(D18))=0</formula>
    </cfRule>
  </conditionalFormatting>
  <conditionalFormatting sqref="G18">
    <cfRule type="cellIs" dxfId="86" priority="18" operator="lessThanOrEqual">
      <formula>0</formula>
    </cfRule>
  </conditionalFormatting>
  <conditionalFormatting sqref="F18:G18">
    <cfRule type="containsBlanks" dxfId="85" priority="17">
      <formula>LEN(TRIM(F18))=0</formula>
    </cfRule>
  </conditionalFormatting>
  <conditionalFormatting sqref="B18:C18">
    <cfRule type="containsBlanks" dxfId="84" priority="16">
      <formula>LEN(TRIM(B18))=0</formula>
    </cfRule>
  </conditionalFormatting>
  <conditionalFormatting sqref="I19">
    <cfRule type="containsText" dxfId="83" priority="15" operator="containsText" text="Error">
      <formula>NOT(ISERROR(SEARCH("Error",I19)))</formula>
    </cfRule>
  </conditionalFormatting>
  <conditionalFormatting sqref="D19:E19">
    <cfRule type="containsBlanks" dxfId="82" priority="14">
      <formula>LEN(TRIM(D19))=0</formula>
    </cfRule>
  </conditionalFormatting>
  <conditionalFormatting sqref="G19">
    <cfRule type="cellIs" dxfId="81" priority="13" operator="lessThanOrEqual">
      <formula>0</formula>
    </cfRule>
  </conditionalFormatting>
  <conditionalFormatting sqref="F19:G19">
    <cfRule type="containsBlanks" dxfId="80" priority="12">
      <formula>LEN(TRIM(F19))=0</formula>
    </cfRule>
  </conditionalFormatting>
  <conditionalFormatting sqref="B19:C19">
    <cfRule type="containsBlanks" dxfId="79" priority="11">
      <formula>LEN(TRIM(B19))=0</formula>
    </cfRule>
  </conditionalFormatting>
  <conditionalFormatting sqref="I20">
    <cfRule type="containsText" dxfId="78" priority="10" operator="containsText" text="Error">
      <formula>NOT(ISERROR(SEARCH("Error",I20)))</formula>
    </cfRule>
  </conditionalFormatting>
  <conditionalFormatting sqref="D20:E20">
    <cfRule type="containsBlanks" dxfId="77" priority="9">
      <formula>LEN(TRIM(D20))=0</formula>
    </cfRule>
  </conditionalFormatting>
  <conditionalFormatting sqref="G20">
    <cfRule type="cellIs" dxfId="76" priority="8" operator="lessThanOrEqual">
      <formula>0</formula>
    </cfRule>
  </conditionalFormatting>
  <conditionalFormatting sqref="F20:G20">
    <cfRule type="containsBlanks" dxfId="75" priority="7">
      <formula>LEN(TRIM(F20))=0</formula>
    </cfRule>
  </conditionalFormatting>
  <conditionalFormatting sqref="B20:C20">
    <cfRule type="containsBlanks" dxfId="74" priority="6">
      <formula>LEN(TRIM(B20))=0</formula>
    </cfRule>
  </conditionalFormatting>
  <conditionalFormatting sqref="I21">
    <cfRule type="containsText" dxfId="73" priority="5" operator="containsText" text="Error">
      <formula>NOT(ISERROR(SEARCH("Error",I21)))</formula>
    </cfRule>
  </conditionalFormatting>
  <conditionalFormatting sqref="D21:E21">
    <cfRule type="containsBlanks" dxfId="72" priority="4">
      <formula>LEN(TRIM(D21))=0</formula>
    </cfRule>
  </conditionalFormatting>
  <conditionalFormatting sqref="G21">
    <cfRule type="cellIs" dxfId="71" priority="3" operator="lessThanOrEqual">
      <formula>0</formula>
    </cfRule>
  </conditionalFormatting>
  <conditionalFormatting sqref="F21:G21">
    <cfRule type="containsBlanks" dxfId="70" priority="2">
      <formula>LEN(TRIM(F21))=0</formula>
    </cfRule>
  </conditionalFormatting>
  <conditionalFormatting sqref="B21:C21">
    <cfRule type="containsBlanks" dxfId="69" priority="1">
      <formula>LEN(TRIM(B21))=0</formula>
    </cfRule>
  </conditionalFormatting>
  <dataValidations xWindow="126" yWindow="424" count="4">
    <dataValidation type="custom" allowBlank="1" showInputMessage="1" showErrorMessage="1" error="Format error (2 decimals only)" prompt="Please encode amount (2 decimals only)" sqref="G13:G21">
      <formula1>G13=INT(G13*100)/100</formula1>
    </dataValidation>
    <dataValidation allowBlank="1" showInputMessage="1" showErrorMessage="1" error="Please encode Nature, type and specifications" prompt="Please encode Nature, type and specifications" sqref="F13:F21"/>
    <dataValidation type="list" allowBlank="1" showInputMessage="1" showErrorMessage="1" error="Click arrow to select Work Package" prompt="Click arrow to select Work Package" sqref="B13:B21">
      <formula1>WorkPackage</formula1>
    </dataValidation>
    <dataValidation type="list" allowBlank="1" showInputMessage="1" showErrorMessage="1" error="Click arrow to select Partner N°" prompt="Click arrow to select Partner N°" sqref="C13:C21">
      <formula1>PartnerN°</formula1>
    </dataValidation>
  </dataValidations>
  <printOptions horizontalCentered="1"/>
  <pageMargins left="0.23622047244094491" right="0.23622047244094491" top="0.39370078740157483" bottom="0.94488188976377963" header="0.31496062992125984" footer="0.31496062992125984"/>
  <pageSetup paperSize="9" scale="43" fitToHeight="0" orientation="landscape"/>
  <headerFooter>
    <oddFooter xml:space="preserve">&amp;CPage &amp;P of 3
</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4842" r:id="rId3" name="Button 1">
              <controlPr defaultSize="0" print="0" autoFill="0" autoPict="0" macro="[0]!AddRow">
                <anchor moveWithCells="1" sizeWithCells="1">
                  <from>
                    <xdr:col>1</xdr:col>
                    <xdr:colOff>76200</xdr:colOff>
                    <xdr:row>1</xdr:row>
                    <xdr:rowOff>88900</xdr:rowOff>
                  </from>
                  <to>
                    <xdr:col>1</xdr:col>
                    <xdr:colOff>1879600</xdr:colOff>
                    <xdr:row>1</xdr:row>
                    <xdr:rowOff>457200</xdr:rowOff>
                  </to>
                </anchor>
              </controlPr>
            </control>
          </mc:Choice>
          <mc:Fallback/>
        </mc:AlternateContent>
        <mc:AlternateContent xmlns:mc="http://schemas.openxmlformats.org/markup-compatibility/2006">
          <mc:Choice Requires="x14">
            <control shapeId="34843" r:id="rId4" name="Button 2">
              <controlPr defaultSize="0" print="0" autoFill="0" autoPict="0" macro="[0]!DeleteRow">
                <anchor moveWithCells="1" sizeWithCells="1">
                  <from>
                    <xdr:col>1</xdr:col>
                    <xdr:colOff>1943100</xdr:colOff>
                    <xdr:row>1</xdr:row>
                    <xdr:rowOff>88900</xdr:rowOff>
                  </from>
                  <to>
                    <xdr:col>3</xdr:col>
                    <xdr:colOff>177800</xdr:colOff>
                    <xdr:row>1</xdr:row>
                    <xdr:rowOff>457200</xdr:rowOff>
                  </to>
                </anchor>
              </controlPr>
            </control>
          </mc:Choice>
          <mc:Fallback/>
        </mc:AlternateContent>
        <mc:AlternateContent xmlns:mc="http://schemas.openxmlformats.org/markup-compatibility/2006">
          <mc:Choice Requires="x14">
            <control shapeId="34844" r:id="rId5" name="Button 28">
              <controlPr defaultSize="0" print="0" autoFill="0" autoPict="0" macro="[0]!DuplicateRow">
                <anchor moveWithCells="1" sizeWithCells="1">
                  <from>
                    <xdr:col>3</xdr:col>
                    <xdr:colOff>241300</xdr:colOff>
                    <xdr:row>1</xdr:row>
                    <xdr:rowOff>88900</xdr:rowOff>
                  </from>
                  <to>
                    <xdr:col>3</xdr:col>
                    <xdr:colOff>2044700</xdr:colOff>
                    <xdr:row>1</xdr:row>
                    <xdr:rowOff>457200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enableFormatConditionsCalculation="0">
    <tabColor theme="7" tint="-0.499984740745262"/>
    <pageSetUpPr fitToPage="1"/>
  </sheetPr>
  <dimension ref="B1:J27"/>
  <sheetViews>
    <sheetView showGridLines="0" zoomScale="70" zoomScaleNormal="70" zoomScaleSheetLayoutView="55" zoomScalePageLayoutView="70" workbookViewId="0">
      <pane ySplit="13" topLeftCell="A14" activePane="bottomLeft" state="frozen"/>
      <selection pane="bottomLeft" activeCell="G14" sqref="G14"/>
    </sheetView>
  </sheetViews>
  <sheetFormatPr baseColWidth="10" defaultColWidth="9.1640625" defaultRowHeight="17" x14ac:dyDescent="0"/>
  <cols>
    <col min="1" max="1" width="1.6640625" style="1" customWidth="1"/>
    <col min="2" max="2" width="28.6640625" style="1" customWidth="1"/>
    <col min="3" max="4" width="50.6640625" style="1" customWidth="1"/>
    <col min="5" max="5" width="40.6640625" style="1" customWidth="1"/>
    <col min="6" max="6" width="39.6640625" style="1" customWidth="1"/>
    <col min="7" max="7" width="60.6640625" style="1" customWidth="1"/>
    <col min="8" max="9" width="20.6640625" style="1" customWidth="1"/>
    <col min="10" max="10" width="11.6640625" style="1" customWidth="1"/>
    <col min="11" max="11" width="1.6640625" style="1" customWidth="1"/>
    <col min="12" max="16384" width="9.1640625" style="1"/>
  </cols>
  <sheetData>
    <row r="1" spans="2:10" ht="8.25" customHeight="1">
      <c r="B1" s="184"/>
      <c r="C1" s="184"/>
      <c r="D1" s="184"/>
      <c r="E1" s="184"/>
      <c r="F1" s="184"/>
      <c r="G1" s="184"/>
      <c r="H1" s="184"/>
      <c r="I1" s="184"/>
      <c r="J1" s="184"/>
    </row>
    <row r="2" spans="2:10" s="24" customFormat="1" ht="40" customHeight="1">
      <c r="B2" s="144" t="s">
        <v>199</v>
      </c>
      <c r="C2" s="144"/>
      <c r="D2" s="144"/>
      <c r="E2" s="144"/>
      <c r="F2" s="144"/>
      <c r="G2" s="144"/>
      <c r="H2" s="144"/>
      <c r="I2" s="144"/>
      <c r="J2" s="144"/>
    </row>
    <row r="3" spans="2:10" s="24" customFormat="1" ht="8.25" customHeight="1">
      <c r="B3" s="141"/>
      <c r="C3" s="142"/>
      <c r="D3" s="142"/>
      <c r="E3" s="142"/>
      <c r="F3" s="142"/>
      <c r="G3" s="142"/>
      <c r="H3" s="142"/>
      <c r="I3" s="142"/>
      <c r="J3" s="143"/>
    </row>
    <row r="4" spans="2:10" s="24" customFormat="1" ht="10" customHeight="1">
      <c r="B4" s="199" t="s">
        <v>184</v>
      </c>
      <c r="C4" s="196">
        <f>SUM(I:I)</f>
        <v>92371.7</v>
      </c>
      <c r="D4" s="202"/>
      <c r="E4" s="203"/>
      <c r="F4" s="203"/>
      <c r="G4" s="203"/>
      <c r="H4" s="203"/>
      <c r="I4" s="203"/>
      <c r="J4" s="204"/>
    </row>
    <row r="5" spans="2:10" s="24" customFormat="1" ht="10" customHeight="1">
      <c r="B5" s="200"/>
      <c r="C5" s="197"/>
      <c r="D5" s="202"/>
      <c r="E5" s="203"/>
      <c r="F5" s="203"/>
      <c r="G5" s="203"/>
      <c r="H5" s="203"/>
      <c r="I5" s="203"/>
      <c r="J5" s="204"/>
    </row>
    <row r="6" spans="2:10" s="24" customFormat="1" ht="10" customHeight="1">
      <c r="B6" s="200"/>
      <c r="C6" s="197"/>
      <c r="D6" s="202"/>
      <c r="E6" s="203"/>
      <c r="F6" s="203"/>
      <c r="G6" s="203"/>
      <c r="H6" s="203"/>
      <c r="I6" s="203"/>
      <c r="J6" s="204"/>
    </row>
    <row r="7" spans="2:10" s="24" customFormat="1" ht="10" customHeight="1">
      <c r="B7" s="200"/>
      <c r="C7" s="197"/>
      <c r="D7" s="202"/>
      <c r="E7" s="203"/>
      <c r="F7" s="203"/>
      <c r="G7" s="203"/>
      <c r="H7" s="203"/>
      <c r="I7" s="203"/>
      <c r="J7" s="204"/>
    </row>
    <row r="8" spans="2:10" s="24" customFormat="1" ht="10" customHeight="1">
      <c r="B8" s="200"/>
      <c r="C8" s="197"/>
      <c r="D8" s="202"/>
      <c r="E8" s="203"/>
      <c r="F8" s="203"/>
      <c r="G8" s="203"/>
      <c r="H8" s="203"/>
      <c r="I8" s="203"/>
      <c r="J8" s="204"/>
    </row>
    <row r="9" spans="2:10" s="24" customFormat="1" ht="10" customHeight="1">
      <c r="B9" s="201"/>
      <c r="C9" s="198"/>
      <c r="D9" s="202"/>
      <c r="E9" s="203"/>
      <c r="F9" s="203"/>
      <c r="G9" s="203"/>
      <c r="H9" s="203"/>
      <c r="I9" s="203"/>
      <c r="J9" s="204"/>
    </row>
    <row r="10" spans="2:10" s="24" customFormat="1" ht="8.25" customHeight="1">
      <c r="B10" s="138"/>
      <c r="C10" s="139"/>
      <c r="D10" s="139"/>
      <c r="E10" s="139"/>
      <c r="F10" s="139"/>
      <c r="G10" s="139"/>
      <c r="H10" s="139"/>
      <c r="I10" s="139"/>
      <c r="J10" s="140"/>
    </row>
    <row r="11" spans="2:10" s="49" customFormat="1" ht="42" customHeight="1">
      <c r="B11" s="133" t="s">
        <v>147</v>
      </c>
      <c r="C11" s="133" t="s">
        <v>216</v>
      </c>
      <c r="D11" s="133" t="s">
        <v>217</v>
      </c>
      <c r="E11" s="133" t="s">
        <v>188</v>
      </c>
      <c r="F11" s="145" t="s">
        <v>189</v>
      </c>
      <c r="G11" s="145" t="s">
        <v>190</v>
      </c>
      <c r="H11" s="185" t="s">
        <v>165</v>
      </c>
      <c r="I11" s="185" t="s">
        <v>164</v>
      </c>
      <c r="J11" s="185" t="s">
        <v>218</v>
      </c>
    </row>
    <row r="12" spans="2:10" ht="24" customHeight="1">
      <c r="B12" s="134"/>
      <c r="C12" s="134"/>
      <c r="D12" s="134"/>
      <c r="E12" s="134"/>
      <c r="F12" s="134"/>
      <c r="G12" s="134"/>
      <c r="H12" s="134"/>
      <c r="I12" s="134"/>
      <c r="J12" s="134"/>
    </row>
    <row r="13" spans="2:10" s="38" customFormat="1" hidden="1">
      <c r="B13" s="23"/>
      <c r="C13" s="46" t="str">
        <f t="shared" ref="C13:C23" si="0">IFERROR(IF(VLOOKUP(B13,PartnerN°Ref,2,FALSE)=0,"",VLOOKUP(B13,PartnerN°Ref,2,FALSE)),"")</f>
        <v/>
      </c>
      <c r="D13" s="46" t="str">
        <f t="shared" ref="D13:D23" si="1">IFERROR(IF(OR(VLOOKUP(B13,PartnerN°Ref,4,FALSE)="Country not found",VLOOKUP(B13,PartnerN°Ref,3,FALSE)=0),"",VLOOKUP(B13,PartnerN°Ref,3,FALSE)),"")</f>
        <v/>
      </c>
      <c r="E13" s="22"/>
      <c r="F13" s="22"/>
      <c r="G13" s="22"/>
      <c r="H13" s="39">
        <v>0</v>
      </c>
      <c r="I13" s="40">
        <f t="shared" ref="I13:I23" si="2">IF(J13="Error",0,ROUND(H13,2))</f>
        <v>0</v>
      </c>
      <c r="J13" s="37" t="str">
        <f t="shared" ref="J13:J23" si="3">IF(OR(COUNTIF(PartnerN°,B13)=0,C13="",COUNTIF(CountryALL,D13)=0,E13="",F13="",G13="",ISNUMBER(H13)=FALSE,IF(ISNUMBER(H13)=TRUE,H13=INT(H13*100)/100=FALSE)),"Error","")</f>
        <v>Error</v>
      </c>
    </row>
    <row r="14" spans="2:10" s="38" customFormat="1">
      <c r="B14" s="23" t="s">
        <v>8</v>
      </c>
      <c r="C14" s="46" t="str">
        <f t="shared" si="0"/>
        <v>Association of Schools of Public Health in Europe</v>
      </c>
      <c r="D14" s="46" t="str">
        <f t="shared" si="1"/>
        <v>Belgium</v>
      </c>
      <c r="E14" s="22" t="s">
        <v>397</v>
      </c>
      <c r="F14" s="22" t="s">
        <v>398</v>
      </c>
      <c r="G14" s="22" t="s">
        <v>399</v>
      </c>
      <c r="H14" s="39">
        <v>11241</v>
      </c>
      <c r="I14" s="40">
        <f t="shared" si="2"/>
        <v>11241</v>
      </c>
      <c r="J14" s="37" t="str">
        <f t="shared" si="3"/>
        <v/>
      </c>
    </row>
    <row r="15" spans="2:10" s="38" customFormat="1">
      <c r="B15" s="23" t="s">
        <v>9</v>
      </c>
      <c r="C15" s="46" t="str">
        <f t="shared" si="0"/>
        <v>Ashkelon Academic College</v>
      </c>
      <c r="D15" s="46" t="str">
        <f t="shared" si="1"/>
        <v>Israel</v>
      </c>
      <c r="E15" s="22" t="s">
        <v>397</v>
      </c>
      <c r="F15" s="22" t="s">
        <v>398</v>
      </c>
      <c r="G15" s="22" t="s">
        <v>399</v>
      </c>
      <c r="H15" s="39">
        <v>10387.4</v>
      </c>
      <c r="I15" s="40">
        <f t="shared" si="2"/>
        <v>10387.4</v>
      </c>
      <c r="J15" s="37" t="str">
        <f t="shared" si="3"/>
        <v/>
      </c>
    </row>
    <row r="16" spans="2:10" s="38" customFormat="1">
      <c r="B16" s="23" t="s">
        <v>10</v>
      </c>
      <c r="C16" s="46" t="str">
        <f t="shared" si="0"/>
        <v>Hebrew University of Jerusalem</v>
      </c>
      <c r="D16" s="46" t="str">
        <f t="shared" si="1"/>
        <v>Israel</v>
      </c>
      <c r="E16" s="22" t="s">
        <v>397</v>
      </c>
      <c r="F16" s="22" t="s">
        <v>398</v>
      </c>
      <c r="G16" s="22" t="s">
        <v>399</v>
      </c>
      <c r="H16" s="39">
        <v>10120.799999999999</v>
      </c>
      <c r="I16" s="40">
        <f t="shared" si="2"/>
        <v>10120.799999999999</v>
      </c>
      <c r="J16" s="37" t="str">
        <f t="shared" si="3"/>
        <v/>
      </c>
    </row>
    <row r="17" spans="2:10" s="38" customFormat="1">
      <c r="B17" s="23" t="s">
        <v>11</v>
      </c>
      <c r="C17" s="46" t="str">
        <f t="shared" si="0"/>
        <v>University College Cork</v>
      </c>
      <c r="D17" s="46" t="str">
        <f t="shared" si="1"/>
        <v>Ireland</v>
      </c>
      <c r="E17" s="22" t="s">
        <v>397</v>
      </c>
      <c r="F17" s="22" t="s">
        <v>398</v>
      </c>
      <c r="G17" s="22" t="s">
        <v>399</v>
      </c>
      <c r="H17" s="39">
        <v>6896</v>
      </c>
      <c r="I17" s="40">
        <f t="shared" si="2"/>
        <v>6896</v>
      </c>
      <c r="J17" s="37" t="str">
        <f t="shared" si="3"/>
        <v/>
      </c>
    </row>
    <row r="18" spans="2:10" s="38" customFormat="1">
      <c r="B18" s="23" t="s">
        <v>12</v>
      </c>
      <c r="C18" s="46" t="str">
        <f t="shared" si="0"/>
        <v>University of Haifa</v>
      </c>
      <c r="D18" s="46" t="str">
        <f t="shared" si="1"/>
        <v>Israel</v>
      </c>
      <c r="E18" s="22" t="s">
        <v>397</v>
      </c>
      <c r="F18" s="22" t="s">
        <v>398</v>
      </c>
      <c r="G18" s="22" t="s">
        <v>399</v>
      </c>
      <c r="H18" s="39">
        <v>10570.8</v>
      </c>
      <c r="I18" s="40">
        <f t="shared" si="2"/>
        <v>10570.8</v>
      </c>
      <c r="J18" s="37" t="str">
        <f t="shared" si="3"/>
        <v/>
      </c>
    </row>
    <row r="19" spans="2:10" s="38" customFormat="1">
      <c r="B19" s="23" t="s">
        <v>13</v>
      </c>
      <c r="C19" s="46" t="str">
        <f t="shared" si="0"/>
        <v>Jagiellonian University</v>
      </c>
      <c r="D19" s="46" t="str">
        <f t="shared" si="1"/>
        <v>Poland</v>
      </c>
      <c r="E19" s="22" t="s">
        <v>397</v>
      </c>
      <c r="F19" s="22" t="s">
        <v>398</v>
      </c>
      <c r="G19" s="22" t="s">
        <v>399</v>
      </c>
      <c r="H19" s="39">
        <v>6705.2</v>
      </c>
      <c r="I19" s="40">
        <f t="shared" si="2"/>
        <v>6705.2</v>
      </c>
      <c r="J19" s="37" t="str">
        <f t="shared" si="3"/>
        <v/>
      </c>
    </row>
    <row r="20" spans="2:10" s="38" customFormat="1">
      <c r="B20" s="23" t="s">
        <v>14</v>
      </c>
      <c r="C20" s="46" t="str">
        <f t="shared" si="0"/>
        <v>Israeli Association of Public Health Physicians</v>
      </c>
      <c r="D20" s="46" t="str">
        <f t="shared" si="1"/>
        <v>Israel</v>
      </c>
      <c r="E20" s="22" t="s">
        <v>397</v>
      </c>
      <c r="F20" s="22" t="s">
        <v>398</v>
      </c>
      <c r="G20" s="22" t="s">
        <v>399</v>
      </c>
      <c r="H20" s="39">
        <v>11155</v>
      </c>
      <c r="I20" s="40">
        <f t="shared" si="2"/>
        <v>11155</v>
      </c>
      <c r="J20" s="37" t="str">
        <f t="shared" si="3"/>
        <v/>
      </c>
    </row>
    <row r="21" spans="2:10" s="38" customFormat="1">
      <c r="B21" s="23" t="s">
        <v>15</v>
      </c>
      <c r="C21" s="46" t="str">
        <f t="shared" si="0"/>
        <v>Swedish Red Cross University College</v>
      </c>
      <c r="D21" s="46" t="str">
        <f t="shared" si="1"/>
        <v>Sweden</v>
      </c>
      <c r="E21" s="22" t="s">
        <v>397</v>
      </c>
      <c r="F21" s="22" t="s">
        <v>398</v>
      </c>
      <c r="G21" s="22" t="s">
        <v>399</v>
      </c>
      <c r="H21" s="39">
        <v>6110</v>
      </c>
      <c r="I21" s="40">
        <f t="shared" si="2"/>
        <v>6110</v>
      </c>
      <c r="J21" s="37" t="str">
        <f t="shared" si="3"/>
        <v/>
      </c>
    </row>
    <row r="22" spans="2:10" s="38" customFormat="1">
      <c r="B22" s="23" t="s">
        <v>16</v>
      </c>
      <c r="C22" s="46" t="str">
        <f t="shared" si="0"/>
        <v>Ben-Gurion University of the Negev</v>
      </c>
      <c r="D22" s="46" t="str">
        <f t="shared" si="1"/>
        <v>Israel</v>
      </c>
      <c r="E22" s="22" t="s">
        <v>397</v>
      </c>
      <c r="F22" s="22" t="s">
        <v>398</v>
      </c>
      <c r="G22" s="22" t="s">
        <v>399</v>
      </c>
      <c r="H22" s="39">
        <v>11980</v>
      </c>
      <c r="I22" s="40">
        <f t="shared" si="2"/>
        <v>11980</v>
      </c>
      <c r="J22" s="37" t="str">
        <f t="shared" si="3"/>
        <v/>
      </c>
    </row>
    <row r="23" spans="2:10" s="38" customFormat="1">
      <c r="B23" s="23" t="s">
        <v>17</v>
      </c>
      <c r="C23" s="46" t="str">
        <f t="shared" si="0"/>
        <v>Maastricht University</v>
      </c>
      <c r="D23" s="46" t="str">
        <f t="shared" si="1"/>
        <v>Netherlands</v>
      </c>
      <c r="E23" s="22" t="s">
        <v>397</v>
      </c>
      <c r="F23" s="22" t="s">
        <v>398</v>
      </c>
      <c r="G23" s="22" t="s">
        <v>399</v>
      </c>
      <c r="H23" s="39">
        <v>7205.5</v>
      </c>
      <c r="I23" s="40">
        <f t="shared" si="2"/>
        <v>7205.5</v>
      </c>
      <c r="J23" s="37" t="str">
        <f t="shared" si="3"/>
        <v/>
      </c>
    </row>
    <row r="25" spans="2:10">
      <c r="B25" s="43" t="s">
        <v>219</v>
      </c>
    </row>
    <row r="26" spans="2:10">
      <c r="B26" s="43" t="s">
        <v>220</v>
      </c>
    </row>
    <row r="27" spans="2:10">
      <c r="B27" s="43" t="s">
        <v>221</v>
      </c>
    </row>
  </sheetData>
  <sheetProtection algorithmName="SHA-512" hashValue="RhCMpymQdGUwECGVHmvs0GmnOkiVlh6YT3wq9A+GP9JR42hEl8A+1TbmVHwFjNJslMosIbhLejawK6TgqkBUuw==" saltValue="H9+ffhdUY7sNTcfFllxHAg==" spinCount="100000" sheet="1" objects="1" scenarios="1" selectLockedCells="1"/>
  <dataConsolidate/>
  <mergeCells count="16">
    <mergeCell ref="B1:J1"/>
    <mergeCell ref="B3:J3"/>
    <mergeCell ref="B10:J10"/>
    <mergeCell ref="J11:J12"/>
    <mergeCell ref="B2:J2"/>
    <mergeCell ref="I11:I12"/>
    <mergeCell ref="F11:F12"/>
    <mergeCell ref="C4:C9"/>
    <mergeCell ref="B4:B9"/>
    <mergeCell ref="B11:B12"/>
    <mergeCell ref="C11:C12"/>
    <mergeCell ref="D11:D12"/>
    <mergeCell ref="G11:G12"/>
    <mergeCell ref="H11:H12"/>
    <mergeCell ref="E11:E12"/>
    <mergeCell ref="D4:J9"/>
  </mergeCells>
  <conditionalFormatting sqref="J13:J14">
    <cfRule type="containsText" dxfId="68" priority="189" operator="containsText" text="Error">
      <formula>NOT(ISERROR(SEARCH("Error",J13)))</formula>
    </cfRule>
  </conditionalFormatting>
  <conditionalFormatting sqref="C13:D14">
    <cfRule type="containsBlanks" dxfId="67" priority="182">
      <formula>LEN(TRIM(C13))=0</formula>
    </cfRule>
  </conditionalFormatting>
  <conditionalFormatting sqref="H13">
    <cfRule type="cellIs" dxfId="66" priority="53" operator="lessThanOrEqual">
      <formula>0</formula>
    </cfRule>
  </conditionalFormatting>
  <conditionalFormatting sqref="E13:H13">
    <cfRule type="containsBlanks" dxfId="65" priority="50">
      <formula>LEN(TRIM(E13))=0</formula>
    </cfRule>
  </conditionalFormatting>
  <conditionalFormatting sqref="H14">
    <cfRule type="cellIs" dxfId="64" priority="49" operator="lessThanOrEqual">
      <formula>0</formula>
    </cfRule>
  </conditionalFormatting>
  <conditionalFormatting sqref="E14:H14">
    <cfRule type="containsBlanks" dxfId="63" priority="48">
      <formula>LEN(TRIM(E14))=0</formula>
    </cfRule>
  </conditionalFormatting>
  <conditionalFormatting sqref="B13">
    <cfRule type="containsBlanks" dxfId="62" priority="47">
      <formula>LEN(TRIM(B13))=0</formula>
    </cfRule>
  </conditionalFormatting>
  <conditionalFormatting sqref="B14">
    <cfRule type="containsBlanks" dxfId="61" priority="46">
      <formula>LEN(TRIM(B14))=0</formula>
    </cfRule>
  </conditionalFormatting>
  <conditionalFormatting sqref="J15">
    <cfRule type="containsText" dxfId="60" priority="45" operator="containsText" text="Error">
      <formula>NOT(ISERROR(SEARCH("Error",J15)))</formula>
    </cfRule>
  </conditionalFormatting>
  <conditionalFormatting sqref="C15:D15">
    <cfRule type="containsBlanks" dxfId="59" priority="44">
      <formula>LEN(TRIM(C15))=0</formula>
    </cfRule>
  </conditionalFormatting>
  <conditionalFormatting sqref="H15">
    <cfRule type="cellIs" dxfId="58" priority="43" operator="lessThanOrEqual">
      <formula>0</formula>
    </cfRule>
  </conditionalFormatting>
  <conditionalFormatting sqref="E15:H15">
    <cfRule type="containsBlanks" dxfId="57" priority="42">
      <formula>LEN(TRIM(E15))=0</formula>
    </cfRule>
  </conditionalFormatting>
  <conditionalFormatting sqref="B15">
    <cfRule type="containsBlanks" dxfId="56" priority="41">
      <formula>LEN(TRIM(B15))=0</formula>
    </cfRule>
  </conditionalFormatting>
  <conditionalFormatting sqref="J16">
    <cfRule type="containsText" dxfId="55" priority="40" operator="containsText" text="Error">
      <formula>NOT(ISERROR(SEARCH("Error",J16)))</formula>
    </cfRule>
  </conditionalFormatting>
  <conditionalFormatting sqref="C16:D16">
    <cfRule type="containsBlanks" dxfId="54" priority="39">
      <formula>LEN(TRIM(C16))=0</formula>
    </cfRule>
  </conditionalFormatting>
  <conditionalFormatting sqref="H16">
    <cfRule type="cellIs" dxfId="53" priority="38" operator="lessThanOrEqual">
      <formula>0</formula>
    </cfRule>
  </conditionalFormatting>
  <conditionalFormatting sqref="E16:H16">
    <cfRule type="containsBlanks" dxfId="52" priority="37">
      <formula>LEN(TRIM(E16))=0</formula>
    </cfRule>
  </conditionalFormatting>
  <conditionalFormatting sqref="B16">
    <cfRule type="containsBlanks" dxfId="51" priority="36">
      <formula>LEN(TRIM(B16))=0</formula>
    </cfRule>
  </conditionalFormatting>
  <conditionalFormatting sqref="J17">
    <cfRule type="containsText" dxfId="50" priority="35" operator="containsText" text="Error">
      <formula>NOT(ISERROR(SEARCH("Error",J17)))</formula>
    </cfRule>
  </conditionalFormatting>
  <conditionalFormatting sqref="C17:D17">
    <cfRule type="containsBlanks" dxfId="49" priority="34">
      <formula>LEN(TRIM(C17))=0</formula>
    </cfRule>
  </conditionalFormatting>
  <conditionalFormatting sqref="H17">
    <cfRule type="cellIs" dxfId="48" priority="33" operator="lessThanOrEqual">
      <formula>0</formula>
    </cfRule>
  </conditionalFormatting>
  <conditionalFormatting sqref="E17:H17">
    <cfRule type="containsBlanks" dxfId="47" priority="32">
      <formula>LEN(TRIM(E17))=0</formula>
    </cfRule>
  </conditionalFormatting>
  <conditionalFormatting sqref="B17">
    <cfRule type="containsBlanks" dxfId="46" priority="31">
      <formula>LEN(TRIM(B17))=0</formula>
    </cfRule>
  </conditionalFormatting>
  <conditionalFormatting sqref="J18">
    <cfRule type="containsText" dxfId="45" priority="30" operator="containsText" text="Error">
      <formula>NOT(ISERROR(SEARCH("Error",J18)))</formula>
    </cfRule>
  </conditionalFormatting>
  <conditionalFormatting sqref="C18:D18">
    <cfRule type="containsBlanks" dxfId="44" priority="29">
      <formula>LEN(TRIM(C18))=0</formula>
    </cfRule>
  </conditionalFormatting>
  <conditionalFormatting sqref="H18">
    <cfRule type="cellIs" dxfId="43" priority="28" operator="lessThanOrEqual">
      <formula>0</formula>
    </cfRule>
  </conditionalFormatting>
  <conditionalFormatting sqref="E18:H18">
    <cfRule type="containsBlanks" dxfId="42" priority="27">
      <formula>LEN(TRIM(E18))=0</formula>
    </cfRule>
  </conditionalFormatting>
  <conditionalFormatting sqref="B18">
    <cfRule type="containsBlanks" dxfId="41" priority="26">
      <formula>LEN(TRIM(B18))=0</formula>
    </cfRule>
  </conditionalFormatting>
  <conditionalFormatting sqref="J19">
    <cfRule type="containsText" dxfId="40" priority="25" operator="containsText" text="Error">
      <formula>NOT(ISERROR(SEARCH("Error",J19)))</formula>
    </cfRule>
  </conditionalFormatting>
  <conditionalFormatting sqref="C19:D19">
    <cfRule type="containsBlanks" dxfId="39" priority="24">
      <formula>LEN(TRIM(C19))=0</formula>
    </cfRule>
  </conditionalFormatting>
  <conditionalFormatting sqref="H19">
    <cfRule type="cellIs" dxfId="38" priority="23" operator="lessThanOrEqual">
      <formula>0</formula>
    </cfRule>
  </conditionalFormatting>
  <conditionalFormatting sqref="E19:H19">
    <cfRule type="containsBlanks" dxfId="37" priority="22">
      <formula>LEN(TRIM(E19))=0</formula>
    </cfRule>
  </conditionalFormatting>
  <conditionalFormatting sqref="B19">
    <cfRule type="containsBlanks" dxfId="36" priority="21">
      <formula>LEN(TRIM(B19))=0</formula>
    </cfRule>
  </conditionalFormatting>
  <conditionalFormatting sqref="J20">
    <cfRule type="containsText" dxfId="35" priority="20" operator="containsText" text="Error">
      <formula>NOT(ISERROR(SEARCH("Error",J20)))</formula>
    </cfRule>
  </conditionalFormatting>
  <conditionalFormatting sqref="C20:D20">
    <cfRule type="containsBlanks" dxfId="34" priority="19">
      <formula>LEN(TRIM(C20))=0</formula>
    </cfRule>
  </conditionalFormatting>
  <conditionalFormatting sqref="H20">
    <cfRule type="cellIs" dxfId="33" priority="18" operator="lessThanOrEqual">
      <formula>0</formula>
    </cfRule>
  </conditionalFormatting>
  <conditionalFormatting sqref="E20:H20">
    <cfRule type="containsBlanks" dxfId="32" priority="17">
      <formula>LEN(TRIM(E20))=0</formula>
    </cfRule>
  </conditionalFormatting>
  <conditionalFormatting sqref="B20">
    <cfRule type="containsBlanks" dxfId="31" priority="16">
      <formula>LEN(TRIM(B20))=0</formula>
    </cfRule>
  </conditionalFormatting>
  <conditionalFormatting sqref="J21">
    <cfRule type="containsText" dxfId="30" priority="15" operator="containsText" text="Error">
      <formula>NOT(ISERROR(SEARCH("Error",J21)))</formula>
    </cfRule>
  </conditionalFormatting>
  <conditionalFormatting sqref="C21:D21">
    <cfRule type="containsBlanks" dxfId="29" priority="14">
      <formula>LEN(TRIM(C21))=0</formula>
    </cfRule>
  </conditionalFormatting>
  <conditionalFormatting sqref="H21">
    <cfRule type="cellIs" dxfId="28" priority="13" operator="lessThanOrEqual">
      <formula>0</formula>
    </cfRule>
  </conditionalFormatting>
  <conditionalFormatting sqref="E21:H21">
    <cfRule type="containsBlanks" dxfId="27" priority="12">
      <formula>LEN(TRIM(E21))=0</formula>
    </cfRule>
  </conditionalFormatting>
  <conditionalFormatting sqref="B21">
    <cfRule type="containsBlanks" dxfId="26" priority="11">
      <formula>LEN(TRIM(B21))=0</formula>
    </cfRule>
  </conditionalFormatting>
  <conditionalFormatting sqref="J22">
    <cfRule type="containsText" dxfId="25" priority="10" operator="containsText" text="Error">
      <formula>NOT(ISERROR(SEARCH("Error",J22)))</formula>
    </cfRule>
  </conditionalFormatting>
  <conditionalFormatting sqref="C22:D22">
    <cfRule type="containsBlanks" dxfId="24" priority="9">
      <formula>LEN(TRIM(C22))=0</formula>
    </cfRule>
  </conditionalFormatting>
  <conditionalFormatting sqref="H22">
    <cfRule type="cellIs" dxfId="23" priority="8" operator="lessThanOrEqual">
      <formula>0</formula>
    </cfRule>
  </conditionalFormatting>
  <conditionalFormatting sqref="E22:H22">
    <cfRule type="containsBlanks" dxfId="22" priority="7">
      <formula>LEN(TRIM(E22))=0</formula>
    </cfRule>
  </conditionalFormatting>
  <conditionalFormatting sqref="B22">
    <cfRule type="containsBlanks" dxfId="21" priority="6">
      <formula>LEN(TRIM(B22))=0</formula>
    </cfRule>
  </conditionalFormatting>
  <conditionalFormatting sqref="J23">
    <cfRule type="containsText" dxfId="20" priority="5" operator="containsText" text="Error">
      <formula>NOT(ISERROR(SEARCH("Error",J23)))</formula>
    </cfRule>
  </conditionalFormatting>
  <conditionalFormatting sqref="C23:D23">
    <cfRule type="containsBlanks" dxfId="19" priority="4">
      <formula>LEN(TRIM(C23))=0</formula>
    </cfRule>
  </conditionalFormatting>
  <conditionalFormatting sqref="H23">
    <cfRule type="cellIs" dxfId="18" priority="3" operator="lessThanOrEqual">
      <formula>0</formula>
    </cfRule>
  </conditionalFormatting>
  <conditionalFormatting sqref="E23:H23">
    <cfRule type="containsBlanks" dxfId="17" priority="2">
      <formula>LEN(TRIM(E23))=0</formula>
    </cfRule>
  </conditionalFormatting>
  <conditionalFormatting sqref="B23">
    <cfRule type="containsBlanks" dxfId="16" priority="1">
      <formula>LEN(TRIM(B23))=0</formula>
    </cfRule>
  </conditionalFormatting>
  <dataValidations count="5">
    <dataValidation allowBlank="1" showInputMessage="1" showErrorMessage="1" error="Please encode Item" prompt="Please encode Item" sqref="E13:E23"/>
    <dataValidation type="custom" allowBlank="1" showInputMessage="1" showErrorMessage="1" error="Format error (2 decimals only)" prompt="Please encode amount (2 decimals only)" sqref="H13:H23">
      <formula1>H13=INT(H13*100)/100</formula1>
    </dataValidation>
    <dataValidation allowBlank="1" showInputMessage="1" showErrorMessage="1" error="Please encode Justification" prompt="Please encode Justification" sqref="G13:G23"/>
    <dataValidation allowBlank="1" showInputMessage="1" showErrorMessage="1" error="Please encode Source of Co-financing" prompt="Please encode Source of Co-financing" sqref="F13:F23"/>
    <dataValidation type="list" allowBlank="1" showInputMessage="1" showErrorMessage="1" error="Click arrow to select Partner n°" prompt="Click arrow to select Partner n°" sqref="B13:B23">
      <formula1>PartnerN°</formula1>
    </dataValidation>
  </dataValidations>
  <printOptions horizontalCentered="1"/>
  <pageMargins left="0.23622047244094491" right="0.23622047244094491" top="0.39370078740157483" bottom="0.94488188976377963" header="0.31496062992125984" footer="0.31496062992125984"/>
  <pageSetup paperSize="9" scale="43" fitToHeight="0" orientation="landscape"/>
  <headerFooter>
    <oddFooter xml:space="preserve">&amp;CPage &amp;P of 3
</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5865" r:id="rId3" name="Button 1">
              <controlPr defaultSize="0" print="0" autoFill="0" autoPict="0" macro="[0]!AddRow">
                <anchor moveWithCells="1" sizeWithCells="1">
                  <from>
                    <xdr:col>1</xdr:col>
                    <xdr:colOff>76200</xdr:colOff>
                    <xdr:row>1</xdr:row>
                    <xdr:rowOff>88900</xdr:rowOff>
                  </from>
                  <to>
                    <xdr:col>1</xdr:col>
                    <xdr:colOff>1879600</xdr:colOff>
                    <xdr:row>1</xdr:row>
                    <xdr:rowOff>457200</xdr:rowOff>
                  </to>
                </anchor>
              </controlPr>
            </control>
          </mc:Choice>
          <mc:Fallback/>
        </mc:AlternateContent>
        <mc:AlternateContent xmlns:mc="http://schemas.openxmlformats.org/markup-compatibility/2006">
          <mc:Choice Requires="x14">
            <control shapeId="35866" r:id="rId4" name="Button 2">
              <controlPr defaultSize="0" print="0" autoFill="0" autoPict="0" macro="[0]!DeleteRow">
                <anchor moveWithCells="1" sizeWithCells="1">
                  <from>
                    <xdr:col>2</xdr:col>
                    <xdr:colOff>38100</xdr:colOff>
                    <xdr:row>1</xdr:row>
                    <xdr:rowOff>88900</xdr:rowOff>
                  </from>
                  <to>
                    <xdr:col>2</xdr:col>
                    <xdr:colOff>1828800</xdr:colOff>
                    <xdr:row>1</xdr:row>
                    <xdr:rowOff>457200</xdr:rowOff>
                  </to>
                </anchor>
              </controlPr>
            </control>
          </mc:Choice>
          <mc:Fallback/>
        </mc:AlternateContent>
        <mc:AlternateContent xmlns:mc="http://schemas.openxmlformats.org/markup-compatibility/2006">
          <mc:Choice Requires="x14">
            <control shapeId="35867" r:id="rId5" name="Button 27">
              <controlPr defaultSize="0" print="0" autoFill="0" autoPict="0" macro="[0]!DuplicateRow">
                <anchor moveWithCells="1" sizeWithCells="1">
                  <from>
                    <xdr:col>2</xdr:col>
                    <xdr:colOff>1892300</xdr:colOff>
                    <xdr:row>1</xdr:row>
                    <xdr:rowOff>88900</xdr:rowOff>
                  </from>
                  <to>
                    <xdr:col>3</xdr:col>
                    <xdr:colOff>304800</xdr:colOff>
                    <xdr:row>1</xdr:row>
                    <xdr:rowOff>457200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tabColor theme="6" tint="-0.249977111117893"/>
    <pageSetUpPr fitToPage="1"/>
  </sheetPr>
  <dimension ref="B1:I77"/>
  <sheetViews>
    <sheetView showGridLines="0" zoomScale="85" zoomScaleNormal="85" zoomScaleSheetLayoutView="85" zoomScalePageLayoutView="85" workbookViewId="0">
      <selection activeCell="B12" sqref="B12:I12"/>
    </sheetView>
  </sheetViews>
  <sheetFormatPr baseColWidth="10" defaultColWidth="9.1640625" defaultRowHeight="17" x14ac:dyDescent="0"/>
  <cols>
    <col min="1" max="1" width="1.6640625" style="1" customWidth="1"/>
    <col min="2" max="2" width="33" style="1" bestFit="1" customWidth="1"/>
    <col min="3" max="9" width="22.6640625" style="1" customWidth="1"/>
    <col min="10" max="10" width="1.5" style="1" customWidth="1"/>
    <col min="11" max="16384" width="9.1640625" style="1"/>
  </cols>
  <sheetData>
    <row r="1" spans="2:9" ht="8.25" customHeight="1">
      <c r="B1" s="184"/>
      <c r="C1" s="184"/>
      <c r="D1" s="184"/>
      <c r="E1" s="184"/>
      <c r="F1" s="184"/>
      <c r="G1" s="184"/>
      <c r="H1" s="184"/>
      <c r="I1" s="184"/>
    </row>
    <row r="2" spans="2:9" s="24" customFormat="1" ht="30" customHeight="1">
      <c r="B2" s="144" t="s">
        <v>178</v>
      </c>
      <c r="C2" s="144"/>
      <c r="D2" s="144"/>
      <c r="E2" s="144"/>
      <c r="F2" s="144"/>
      <c r="G2" s="144"/>
      <c r="H2" s="144"/>
      <c r="I2" s="144"/>
    </row>
    <row r="3" spans="2:9" s="24" customFormat="1" ht="8.25" customHeight="1">
      <c r="B3" s="212"/>
      <c r="C3" s="212"/>
      <c r="D3" s="212"/>
      <c r="E3" s="212"/>
      <c r="F3" s="212"/>
      <c r="G3" s="212"/>
      <c r="H3" s="212"/>
      <c r="I3" s="212"/>
    </row>
    <row r="4" spans="2:9" s="49" customFormat="1" ht="42" customHeight="1">
      <c r="B4" s="48" t="s">
        <v>162</v>
      </c>
      <c r="C4" s="16" t="s">
        <v>191</v>
      </c>
      <c r="D4" s="16" t="s">
        <v>192</v>
      </c>
      <c r="E4" s="16" t="s">
        <v>200</v>
      </c>
      <c r="F4" s="16" t="s">
        <v>201</v>
      </c>
      <c r="G4" s="16" t="s">
        <v>202</v>
      </c>
      <c r="H4" s="16" t="s">
        <v>340</v>
      </c>
      <c r="I4" s="16" t="s">
        <v>164</v>
      </c>
    </row>
    <row r="5" spans="2:9">
      <c r="B5" s="83" t="str">
        <f>'Unit Costs &amp; Funding Rule'!P10</f>
        <v>Preparation</v>
      </c>
      <c r="C5" s="25">
        <f>SUMIF('1. Staff costs'!B:B,B5,'1. Staff costs'!S:S)</f>
        <v>37726</v>
      </c>
      <c r="D5" s="25">
        <f>SUMIF(' 2-3-6. Travel&amp;Costs of Stay'!B:B,B5,' 2-3-6. Travel&amp;Costs of Stay'!O:O)</f>
        <v>8100</v>
      </c>
      <c r="E5" s="26">
        <f>SUMIF(' 2-3-6. Travel&amp;Costs of Stay'!B:B,B5,' 2-3-6. Travel&amp;Costs of Stay'!P:P)</f>
        <v>4320</v>
      </c>
      <c r="F5" s="26">
        <f>SUMIF('4. Equipment Costs'!B:B,B5,'4. Equipment Costs'!H:H)</f>
        <v>0</v>
      </c>
      <c r="G5" s="26">
        <f>SUMIF('5. Subcontracting Costs'!B:B,B5,'5. Subcontracting Costs'!H:H)</f>
        <v>15000</v>
      </c>
      <c r="H5" s="26">
        <f>SUMIF(' 2-3-6. Travel&amp;Costs of Stay'!B:B,B5,' 2-3-6. Travel&amp;Costs of Stay'!N:N)</f>
        <v>0</v>
      </c>
      <c r="I5" s="27">
        <f t="shared" ref="I5:I10" si="0">SUM(C5:H5)</f>
        <v>65146</v>
      </c>
    </row>
    <row r="6" spans="2:9" ht="16.5" customHeight="1">
      <c r="B6" s="83" t="str">
        <f>'Unit Costs &amp; Funding Rule'!P11</f>
        <v>Development</v>
      </c>
      <c r="C6" s="25">
        <f>SUMIF('1. Staff costs'!B:B,B6,'1. Staff costs'!S:S)</f>
        <v>98358</v>
      </c>
      <c r="D6" s="25">
        <f>SUMIF(' 2-3-6. Travel&amp;Costs of Stay'!B:B,B6,' 2-3-6. Travel&amp;Costs of Stay'!O:O)</f>
        <v>33760</v>
      </c>
      <c r="E6" s="26">
        <f>SUMIF(' 2-3-6. Travel&amp;Costs of Stay'!B:B,B6,' 2-3-6. Travel&amp;Costs of Stay'!P:P)</f>
        <v>44880</v>
      </c>
      <c r="F6" s="26">
        <f>SUMIF('4. Equipment Costs'!B:B,B6,'4. Equipment Costs'!H:H)</f>
        <v>130000</v>
      </c>
      <c r="G6" s="26">
        <f>SUMIF('5. Subcontracting Costs'!B:B,B6,'5. Subcontracting Costs'!H:H)</f>
        <v>37500</v>
      </c>
      <c r="H6" s="26">
        <f>SUMIF(' 2-3-6. Travel&amp;Costs of Stay'!B:B,B6,' 2-3-6. Travel&amp;Costs of Stay'!N:N)</f>
        <v>0</v>
      </c>
      <c r="I6" s="27">
        <f t="shared" si="0"/>
        <v>344498</v>
      </c>
    </row>
    <row r="7" spans="2:9" ht="16.5" customHeight="1">
      <c r="B7" s="83" t="str">
        <f>'Unit Costs &amp; Funding Rule'!P12</f>
        <v>Quality Plan</v>
      </c>
      <c r="C7" s="25">
        <f>SUMIF('1. Staff costs'!B:B,B7,'1. Staff costs'!S:S)</f>
        <v>17763</v>
      </c>
      <c r="D7" s="25">
        <f>SUMIF(' 2-3-6. Travel&amp;Costs of Stay'!B:B,B7,' 2-3-6. Travel&amp;Costs of Stay'!O:O)</f>
        <v>1820</v>
      </c>
      <c r="E7" s="26">
        <f>SUMIF(' 2-3-6. Travel&amp;Costs of Stay'!B:B,B7,' 2-3-6. Travel&amp;Costs of Stay'!P:P)</f>
        <v>1440</v>
      </c>
      <c r="F7" s="26">
        <f>SUMIF('4. Equipment Costs'!B:B,B7,'4. Equipment Costs'!H:H)</f>
        <v>0</v>
      </c>
      <c r="G7" s="26">
        <f>SUMIF('5. Subcontracting Costs'!B:B,B7,'5. Subcontracting Costs'!H:H)</f>
        <v>20000</v>
      </c>
      <c r="H7" s="26">
        <f>SUMIF(' 2-3-6. Travel&amp;Costs of Stay'!B:B,B7,' 2-3-6. Travel&amp;Costs of Stay'!N:N)</f>
        <v>0</v>
      </c>
      <c r="I7" s="27">
        <f t="shared" si="0"/>
        <v>41023</v>
      </c>
    </row>
    <row r="8" spans="2:9" ht="16.5" customHeight="1">
      <c r="B8" s="83" t="str">
        <f>'Unit Costs &amp; Funding Rule'!P13</f>
        <v>Dissemination &amp; Exploitation</v>
      </c>
      <c r="C8" s="25">
        <f>SUMIF('1. Staff costs'!B:B,B8,'1. Staff costs'!S:S)</f>
        <v>14310</v>
      </c>
      <c r="D8" s="25">
        <f>SUMIF(' 2-3-6. Travel&amp;Costs of Stay'!B:B,B8,' 2-3-6. Travel&amp;Costs of Stay'!O:O)</f>
        <v>51210</v>
      </c>
      <c r="E8" s="26">
        <f>SUMIF(' 2-3-6. Travel&amp;Costs of Stay'!B:B,B8,' 2-3-6. Travel&amp;Costs of Stay'!P:P)</f>
        <v>55000</v>
      </c>
      <c r="F8" s="26">
        <f>SUMIF('4. Equipment Costs'!B:B,B8,'4. Equipment Costs'!H:H)</f>
        <v>0</v>
      </c>
      <c r="G8" s="26">
        <f>SUMIF('5. Subcontracting Costs'!B:B,B8,'5. Subcontracting Costs'!H:H)</f>
        <v>17500</v>
      </c>
      <c r="H8" s="26">
        <f>SUMIF(' 2-3-6. Travel&amp;Costs of Stay'!B:B,B8,' 2-3-6. Travel&amp;Costs of Stay'!N:N)</f>
        <v>0</v>
      </c>
      <c r="I8" s="27">
        <f t="shared" si="0"/>
        <v>138020</v>
      </c>
    </row>
    <row r="9" spans="2:9" ht="16.5" customHeight="1">
      <c r="B9" s="83" t="str">
        <f>'Unit Costs &amp; Funding Rule'!P14</f>
        <v>Management</v>
      </c>
      <c r="C9" s="25">
        <f>SUMIF('1. Staff costs'!B:B,B9,'1. Staff costs'!S:S)</f>
        <v>184730</v>
      </c>
      <c r="D9" s="25">
        <f>SUMIF(' 2-3-6. Travel&amp;Costs of Stay'!B:B,B9,' 2-3-6. Travel&amp;Costs of Stay'!O:O)</f>
        <v>56520</v>
      </c>
      <c r="E9" s="26">
        <f>SUMIF(' 2-3-6. Travel&amp;Costs of Stay'!B:B,B9,' 2-3-6. Travel&amp;Costs of Stay'!P:P)</f>
        <v>71280</v>
      </c>
      <c r="F9" s="26">
        <f>SUMIF('4. Equipment Costs'!B:B,B9,'4. Equipment Costs'!H:H)</f>
        <v>22500</v>
      </c>
      <c r="G9" s="26">
        <f>SUMIF('5. Subcontracting Costs'!B:B,B9,'5. Subcontracting Costs'!H:H)</f>
        <v>0</v>
      </c>
      <c r="H9" s="26">
        <f>SUMIF(' 2-3-6. Travel&amp;Costs of Stay'!B:B,B9,' 2-3-6. Travel&amp;Costs of Stay'!N:N)</f>
        <v>0</v>
      </c>
      <c r="I9" s="27">
        <f t="shared" si="0"/>
        <v>335030</v>
      </c>
    </row>
    <row r="10" spans="2:9">
      <c r="B10" s="47" t="s">
        <v>1</v>
      </c>
      <c r="C10" s="27">
        <f t="shared" ref="C10:F10" si="1">SUM(C5:C9)</f>
        <v>352887</v>
      </c>
      <c r="D10" s="27">
        <f t="shared" si="1"/>
        <v>151410</v>
      </c>
      <c r="E10" s="27">
        <f t="shared" si="1"/>
        <v>176920</v>
      </c>
      <c r="F10" s="27">
        <f t="shared" si="1"/>
        <v>152500</v>
      </c>
      <c r="G10" s="27">
        <f>SUM(G5:G9)</f>
        <v>90000</v>
      </c>
      <c r="H10" s="27">
        <f>SUM(H5:H9)</f>
        <v>0</v>
      </c>
      <c r="I10" s="21">
        <f t="shared" si="0"/>
        <v>923717</v>
      </c>
    </row>
    <row r="11" spans="2:9" ht="20.25" customHeight="1">
      <c r="B11" s="211"/>
      <c r="C11" s="211"/>
      <c r="D11" s="211"/>
      <c r="E11" s="211"/>
      <c r="F11" s="211"/>
      <c r="G11" s="211"/>
      <c r="H11" s="211"/>
      <c r="I11" s="211"/>
    </row>
    <row r="12" spans="2:9" ht="30" customHeight="1">
      <c r="B12" s="144" t="s">
        <v>203</v>
      </c>
      <c r="C12" s="144"/>
      <c r="D12" s="144"/>
      <c r="E12" s="144"/>
      <c r="F12" s="144"/>
      <c r="G12" s="144"/>
      <c r="H12" s="144"/>
      <c r="I12" s="144"/>
    </row>
    <row r="13" spans="2:9" ht="8.25" customHeight="1">
      <c r="B13" s="209"/>
      <c r="C13" s="209"/>
      <c r="D13" s="209"/>
      <c r="E13" s="209"/>
      <c r="F13" s="209"/>
      <c r="G13" s="209"/>
      <c r="H13" s="209"/>
      <c r="I13" s="209"/>
    </row>
    <row r="14" spans="2:9" ht="34">
      <c r="B14" s="48" t="s">
        <v>177</v>
      </c>
      <c r="C14" s="16" t="s">
        <v>191</v>
      </c>
      <c r="D14" s="16" t="s">
        <v>192</v>
      </c>
      <c r="E14" s="16" t="s">
        <v>200</v>
      </c>
      <c r="F14" s="16" t="s">
        <v>201</v>
      </c>
      <c r="G14" s="16" t="s">
        <v>202</v>
      </c>
      <c r="H14" s="16" t="s">
        <v>340</v>
      </c>
      <c r="I14" s="16" t="s">
        <v>164</v>
      </c>
    </row>
    <row r="15" spans="2:9">
      <c r="B15" s="83" t="s">
        <v>196</v>
      </c>
      <c r="C15" s="25">
        <f>SUMIF(Overview!$E$27:$E$81,B15,Overview!$F$27:$F$81)</f>
        <v>191857</v>
      </c>
      <c r="D15" s="25">
        <f>SUMIF(Overview!$E$27:$E$81,B15,Overview!$G$27:$G$81)</f>
        <v>61700</v>
      </c>
      <c r="E15" s="25">
        <f>SUMIF(Overview!$E$27:$E$81,B15,Overview!$H$27:$H$81)</f>
        <v>65520</v>
      </c>
      <c r="F15" s="25">
        <f>SUMIF(Overview!$E$27:$E$81,B15,Overview!$I$27:$I$81)</f>
        <v>0</v>
      </c>
      <c r="G15" s="25">
        <f>SUMIF(Overview!$E$27:$E$81,B15,Overview!$J$27:$J$81)</f>
        <v>62500</v>
      </c>
      <c r="H15" s="25">
        <f>SUMIF(Overview!$E$27:$E$81,B15,Overview!$K$27:$K$81)</f>
        <v>0</v>
      </c>
      <c r="I15" s="27">
        <f>SUM(C15:H15)</f>
        <v>381577</v>
      </c>
    </row>
    <row r="16" spans="2:9">
      <c r="B16" s="83" t="s">
        <v>197</v>
      </c>
      <c r="C16" s="25">
        <f>SUMIF(Overview!$E$27:$E$81,B16,Overview!$F$27:$F$81)</f>
        <v>161030</v>
      </c>
      <c r="D16" s="25">
        <f>SUMIF(Overview!$E$27:$E$81,B16,Overview!$G$27:$G$81)</f>
        <v>89710</v>
      </c>
      <c r="E16" s="25">
        <f>SUMIF(Overview!$E$27:$E$81,B16,Overview!$H$27:$H$81)</f>
        <v>111400</v>
      </c>
      <c r="F16" s="25">
        <f>SUMIF(Overview!$E$27:$E$81,B16,Overview!$I$27:$I$81)</f>
        <v>152500</v>
      </c>
      <c r="G16" s="25">
        <f>SUMIF(Overview!$E$27:$E$81,B16,Overview!$J$27:$J$81)</f>
        <v>27500</v>
      </c>
      <c r="H16" s="25">
        <f>SUMIF(Overview!$E$27:$E$81,B16,Overview!$K$27:$K$81)</f>
        <v>0</v>
      </c>
      <c r="I16" s="27">
        <f>SUM(C16:H16)</f>
        <v>542140</v>
      </c>
    </row>
    <row r="17" spans="2:9">
      <c r="B17" s="47" t="s">
        <v>1</v>
      </c>
      <c r="C17" s="27">
        <f t="shared" ref="C17:F17" si="2">SUM(C15:C16)</f>
        <v>352887</v>
      </c>
      <c r="D17" s="27">
        <f t="shared" si="2"/>
        <v>151410</v>
      </c>
      <c r="E17" s="27">
        <f t="shared" si="2"/>
        <v>176920</v>
      </c>
      <c r="F17" s="27">
        <f t="shared" si="2"/>
        <v>152500</v>
      </c>
      <c r="G17" s="27">
        <f>SUM(G15:G16)</f>
        <v>90000</v>
      </c>
      <c r="H17" s="27">
        <f>SUM(H15:H16)</f>
        <v>0</v>
      </c>
      <c r="I17" s="21">
        <f>SUM(C17:H17)</f>
        <v>923717</v>
      </c>
    </row>
    <row r="18" spans="2:9" ht="20.25" customHeight="1">
      <c r="B18" s="210"/>
      <c r="C18" s="210"/>
      <c r="D18" s="210"/>
      <c r="E18" s="210"/>
      <c r="F18" s="210"/>
      <c r="G18" s="210"/>
      <c r="H18" s="210"/>
      <c r="I18" s="210"/>
    </row>
    <row r="19" spans="2:9" ht="30" customHeight="1">
      <c r="B19" s="144" t="s">
        <v>205</v>
      </c>
      <c r="C19" s="144"/>
      <c r="D19" s="144"/>
      <c r="E19" s="144"/>
      <c r="F19" s="144"/>
      <c r="G19" s="144"/>
      <c r="H19" s="144"/>
      <c r="I19" s="144"/>
    </row>
    <row r="20" spans="2:9" ht="8.25" customHeight="1">
      <c r="B20" s="209"/>
      <c r="C20" s="209"/>
      <c r="D20" s="209"/>
      <c r="E20" s="209"/>
      <c r="F20" s="209"/>
      <c r="G20" s="209"/>
      <c r="H20" s="209"/>
      <c r="I20" s="209"/>
    </row>
    <row r="21" spans="2:9" ht="54" customHeight="1">
      <c r="B21" s="51" t="s">
        <v>204</v>
      </c>
      <c r="C21" s="48" t="str">
        <f>'Unit Costs &amp; Funding Rule'!P10</f>
        <v>Preparation</v>
      </c>
      <c r="D21" s="48" t="str">
        <f>'Unit Costs &amp; Funding Rule'!P11</f>
        <v>Development</v>
      </c>
      <c r="E21" s="48" t="str">
        <f>'Unit Costs &amp; Funding Rule'!P12</f>
        <v>Quality Plan</v>
      </c>
      <c r="F21" s="50" t="str">
        <f>'Unit Costs &amp; Funding Rule'!P13</f>
        <v>Dissemination &amp; Exploitation</v>
      </c>
      <c r="G21" s="48" t="str">
        <f>'Unit Costs &amp; Funding Rule'!P14</f>
        <v>Management</v>
      </c>
      <c r="H21" s="207" t="s">
        <v>164</v>
      </c>
      <c r="I21" s="208"/>
    </row>
    <row r="22" spans="2:9">
      <c r="B22" s="52" t="s">
        <v>8</v>
      </c>
      <c r="C22" s="26">
        <f>SUMIFS('1. Staff costs'!S:S,'1. Staff costs'!C:C,B22,'1. Staff costs'!B:B,$C$21)
+SUMIFS(' 2-3-6. Travel&amp;Costs of Stay'!O:O,' 2-3-6. Travel&amp;Costs of Stay'!C:C,B22,' 2-3-6. Travel&amp;Costs of Stay'!B:B,$C$21)
+SUMIFS(' 2-3-6. Travel&amp;Costs of Stay'!P:P,' 2-3-6. Travel&amp;Costs of Stay'!C:C,B22,' 2-3-6. Travel&amp;Costs of Stay'!B:B,$C$21)
+SUMIFS('4. Equipment Costs'!H:H,'4. Equipment Costs'!C:C,B22,'4. Equipment Costs'!B:B,$C$21)
+SUMIFS('5. Subcontracting Costs'!H:H,'5. Subcontracting Costs'!C:C,B22,'5. Subcontracting Costs'!B:B,$C$21)
+SUMIFS(' 2-3-6. Travel&amp;Costs of Stay'!N:N,' 2-3-6. Travel&amp;Costs of Stay'!C:C,B22,' 2-3-6. Travel&amp;Costs of Stay'!B:B,$C$21)</f>
        <v>10904</v>
      </c>
      <c r="D22" s="26">
        <f>SUMIFS('1. Staff costs'!S:S,'1. Staff costs'!C:C,B22,'1. Staff costs'!B:B,$D$21)
+SUMIFS(' 2-3-6. Travel&amp;Costs of Stay'!O:O,' 2-3-6. Travel&amp;Costs of Stay'!C:C,B22,' 2-3-6. Travel&amp;Costs of Stay'!B:B,$D$21)
+SUMIFS(' 2-3-6. Travel&amp;Costs of Stay'!P:P,' 2-3-6. Travel&amp;Costs of Stay'!C:C,B22,' 2-3-6. Travel&amp;Costs of Stay'!B:B,$D$21)
+SUMIFS('4. Equipment Costs'!H:H,'4. Equipment Costs'!C:C,B22,'4. Equipment Costs'!B:B,$D$21)
+SUMIFS('5. Subcontracting Costs'!H:H,'5. Subcontracting Costs'!C:C,B22,'5. Subcontracting Costs'!B:B,$D$21)
+SUMIFS(' 2-3-6. Travel&amp;Costs of Stay'!N:N,' 2-3-6. Travel&amp;Costs of Stay'!C:C,B22,' 2-3-6. Travel&amp;Costs of Stay'!B:B,$D$21)</f>
        <v>0</v>
      </c>
      <c r="E22" s="26">
        <f>SUMIFS('1. Staff costs'!S:S,'1. Staff costs'!C:C,B22,'1. Staff costs'!B:B,$E$21)
+SUMIFS(' 2-3-6. Travel&amp;Costs of Stay'!O:O,' 2-3-6. Travel&amp;Costs of Stay'!C:C,B22,' 2-3-6. Travel&amp;Costs of Stay'!B:B,$E$21)
+SUMIFS(' 2-3-6. Travel&amp;Costs of Stay'!P:P,' 2-3-6. Travel&amp;Costs of Stay'!C:C,B22,' 2-3-6. Travel&amp;Costs of Stay'!B:B,$E$21)
+SUMIFS('4. Equipment Costs'!H:H,'4. Equipment Costs'!C:C,B22,'4. Equipment Costs'!B:B,$E$21)
+SUMIFS('5. Subcontracting Costs'!H:H,'5. Subcontracting Costs'!C:C,B22,'5. Subcontracting Costs'!B:B,$E$21)
+SUMIFS(' 2-3-6. Travel&amp;Costs of Stay'!N:N,' 2-3-6. Travel&amp;Costs of Stay'!C:C,B22,' 2-3-6. Travel&amp;Costs of Stay'!B:B,$E$21)</f>
        <v>22905</v>
      </c>
      <c r="F22" s="26">
        <f>SUMIFS('1. Staff costs'!S:S,'1. Staff costs'!C:C,B22,'1. Staff costs'!B:B,$F$21)
+SUMIFS(' 2-3-6. Travel&amp;Costs of Stay'!O:O,' 2-3-6. Travel&amp;Costs of Stay'!C:C,B22,' 2-3-6. Travel&amp;Costs of Stay'!B:B,$F$21)
+SUMIFS(' 2-3-6. Travel&amp;Costs of Stay'!P:P,' 2-3-6. Travel&amp;Costs of Stay'!C:C,B22,' 2-3-6. Travel&amp;Costs of Stay'!B:B,$F$21)
+SUMIFS('4. Equipment Costs'!H:H,'4. Equipment Costs'!C:C,B22,'4. Equipment Costs'!B:B,$F$21)
+SUMIFS('5. Subcontracting Costs'!H:H,'5. Subcontracting Costs'!C:C,B22,'5. Subcontracting Costs'!B:B,$F$21)
+SUMIFS(' 2-3-6. Travel&amp;Costs of Stay'!N:N,' 2-3-6. Travel&amp;Costs of Stay'!C:C,B22,' 2-3-6. Travel&amp;Costs of Stay'!B:B,$F$21)</f>
        <v>31016</v>
      </c>
      <c r="G22" s="26">
        <f>SUMIFS('1. Staff costs'!S:S,'1. Staff costs'!C:C,B22,'1. Staff costs'!B:B,$G$21)
+SUMIFS(' 2-3-6. Travel&amp;Costs of Stay'!O:O,' 2-3-6. Travel&amp;Costs of Stay'!C:C,B22,' 2-3-6. Travel&amp;Costs of Stay'!B:B,$G$21)
+SUMIFS(' 2-3-6. Travel&amp;Costs of Stay'!P:P,' 2-3-6. Travel&amp;Costs of Stay'!C:C,B22,' 2-3-6. Travel&amp;Costs of Stay'!B:B,$G$21)
+SUMIFS('4. Equipment Costs'!H:H,'4. Equipment Costs'!C:C,B22,'4. Equipment Costs'!B:B,$G$21)
+SUMIFS('5. Subcontracting Costs'!H:H,'5. Subcontracting Costs'!C:C,B22,'5. Subcontracting Costs'!B:B,$G$21)
+SUMIFS(' 2-3-6. Travel&amp;Costs of Stay'!N:N,' 2-3-6. Travel&amp;Costs of Stay'!C:C,B22,' 2-3-6. Travel&amp;Costs of Stay'!B:B,$G$21)</f>
        <v>47585</v>
      </c>
      <c r="H22" s="205">
        <f t="shared" ref="H22:H34" si="3">SUM(C22:G22)</f>
        <v>112410</v>
      </c>
      <c r="I22" s="206"/>
    </row>
    <row r="23" spans="2:9">
      <c r="B23" s="52" t="s">
        <v>9</v>
      </c>
      <c r="C23" s="26">
        <f>SUMIFS('1. Staff costs'!S:S,'1. Staff costs'!C:C,B23,'1. Staff costs'!B:B,$C$21)
+SUMIFS(' 2-3-6. Travel&amp;Costs of Stay'!O:O,' 2-3-6. Travel&amp;Costs of Stay'!C:C,B23,' 2-3-6. Travel&amp;Costs of Stay'!B:B,$C$21)
+SUMIFS(' 2-3-6. Travel&amp;Costs of Stay'!P:P,' 2-3-6. Travel&amp;Costs of Stay'!C:C,B23,' 2-3-6. Travel&amp;Costs of Stay'!B:B,$C$21)
+SUMIFS('4. Equipment Costs'!H:H,'4. Equipment Costs'!C:C,B23,'4. Equipment Costs'!B:B,$C$21)
+SUMIFS('5. Subcontracting Costs'!H:H,'5. Subcontracting Costs'!C:C,B23,'5. Subcontracting Costs'!B:B,$C$21)
+SUMIFS(' 2-3-6. Travel&amp;Costs of Stay'!N:N,' 2-3-6. Travel&amp;Costs of Stay'!C:C,B23,' 2-3-6. Travel&amp;Costs of Stay'!B:B,$C$21)</f>
        <v>20448</v>
      </c>
      <c r="D23" s="26">
        <f>SUMIFS('1. Staff costs'!S:S,'1. Staff costs'!C:C,B23,'1. Staff costs'!B:B,$D$21)
+SUMIFS(' 2-3-6. Travel&amp;Costs of Stay'!O:O,' 2-3-6. Travel&amp;Costs of Stay'!C:C,B23,' 2-3-6. Travel&amp;Costs of Stay'!B:B,$D$21)
+SUMIFS(' 2-3-6. Travel&amp;Costs of Stay'!P:P,' 2-3-6. Travel&amp;Costs of Stay'!C:C,B23,' 2-3-6. Travel&amp;Costs of Stay'!B:B,$D$21)
+SUMIFS('4. Equipment Costs'!H:H,'4. Equipment Costs'!C:C,B23,'4. Equipment Costs'!B:B,$D$21)
+SUMIFS('5. Subcontracting Costs'!H:H,'5. Subcontracting Costs'!C:C,B23,'5. Subcontracting Costs'!B:B,$D$21)
+SUMIFS(' 2-3-6. Travel&amp;Costs of Stay'!N:N,' 2-3-6. Travel&amp;Costs of Stay'!C:C,B23,' 2-3-6. Travel&amp;Costs of Stay'!B:B,$D$21)</f>
        <v>23300</v>
      </c>
      <c r="E23" s="26">
        <f>SUMIFS('1. Staff costs'!S:S,'1. Staff costs'!C:C,B23,'1. Staff costs'!B:B,$E$21)
+SUMIFS(' 2-3-6. Travel&amp;Costs of Stay'!O:O,' 2-3-6. Travel&amp;Costs of Stay'!C:C,B23,' 2-3-6. Travel&amp;Costs of Stay'!B:B,$E$21)
+SUMIFS(' 2-3-6. Travel&amp;Costs of Stay'!P:P,' 2-3-6. Travel&amp;Costs of Stay'!C:C,B23,' 2-3-6. Travel&amp;Costs of Stay'!B:B,$E$21)
+SUMIFS('4. Equipment Costs'!H:H,'4. Equipment Costs'!C:C,B23,'4. Equipment Costs'!B:B,$E$21)
+SUMIFS('5. Subcontracting Costs'!H:H,'5. Subcontracting Costs'!C:C,B23,'5. Subcontracting Costs'!B:B,$E$21)
+SUMIFS(' 2-3-6. Travel&amp;Costs of Stay'!N:N,' 2-3-6. Travel&amp;Costs of Stay'!C:C,B23,' 2-3-6. Travel&amp;Costs of Stay'!B:B,$E$21)</f>
        <v>7566</v>
      </c>
      <c r="F23" s="26">
        <f>SUMIFS('1. Staff costs'!S:S,'1. Staff costs'!C:C,B23,'1. Staff costs'!B:B,$F$21)
+SUMIFS(' 2-3-6. Travel&amp;Costs of Stay'!O:O,' 2-3-6. Travel&amp;Costs of Stay'!C:C,B23,' 2-3-6. Travel&amp;Costs of Stay'!B:B,$F$21)
+SUMIFS(' 2-3-6. Travel&amp;Costs of Stay'!P:P,' 2-3-6. Travel&amp;Costs of Stay'!C:C,B23,' 2-3-6. Travel&amp;Costs of Stay'!B:B,$F$21)
+SUMIFS('4. Equipment Costs'!H:H,'4. Equipment Costs'!C:C,B23,'4. Equipment Costs'!B:B,$F$21)
+SUMIFS('5. Subcontracting Costs'!H:H,'5. Subcontracting Costs'!C:C,B23,'5. Subcontracting Costs'!B:B,$F$21)
+SUMIFS(' 2-3-6. Travel&amp;Costs of Stay'!N:N,' 2-3-6. Travel&amp;Costs of Stay'!C:C,B23,' 2-3-6. Travel&amp;Costs of Stay'!B:B,$F$21)</f>
        <v>18460</v>
      </c>
      <c r="G23" s="26">
        <f>SUMIFS('1. Staff costs'!S:S,'1. Staff costs'!C:C,B23,'1. Staff costs'!B:B,$G$21)
+SUMIFS(' 2-3-6. Travel&amp;Costs of Stay'!O:O,' 2-3-6. Travel&amp;Costs of Stay'!C:C,B23,' 2-3-6. Travel&amp;Costs of Stay'!B:B,$G$21)
+SUMIFS(' 2-3-6. Travel&amp;Costs of Stay'!P:P,' 2-3-6. Travel&amp;Costs of Stay'!C:C,B23,' 2-3-6. Travel&amp;Costs of Stay'!B:B,$G$21)
+SUMIFS('4. Equipment Costs'!H:H,'4. Equipment Costs'!C:C,B23,'4. Equipment Costs'!B:B,$G$21)
+SUMIFS('5. Subcontracting Costs'!H:H,'5. Subcontracting Costs'!C:C,B23,'5. Subcontracting Costs'!B:B,$G$21)
+SUMIFS(' 2-3-6. Travel&amp;Costs of Stay'!N:N,' 2-3-6. Travel&amp;Costs of Stay'!C:C,B23,' 2-3-6. Travel&amp;Costs of Stay'!B:B,$G$21)</f>
        <v>34100</v>
      </c>
      <c r="H23" s="205">
        <f t="shared" si="3"/>
        <v>103874</v>
      </c>
      <c r="I23" s="206"/>
    </row>
    <row r="24" spans="2:9">
      <c r="B24" s="52" t="s">
        <v>10</v>
      </c>
      <c r="C24" s="26">
        <f>SUMIFS('1. Staff costs'!S:S,'1. Staff costs'!C:C,B24,'1. Staff costs'!B:B,$C$21)
+SUMIFS(' 2-3-6. Travel&amp;Costs of Stay'!O:O,' 2-3-6. Travel&amp;Costs of Stay'!C:C,B24,' 2-3-6. Travel&amp;Costs of Stay'!B:B,$C$21)
+SUMIFS(' 2-3-6. Travel&amp;Costs of Stay'!P:P,' 2-3-6. Travel&amp;Costs of Stay'!C:C,B24,' 2-3-6. Travel&amp;Costs of Stay'!B:B,$C$21)
+SUMIFS('4. Equipment Costs'!H:H,'4. Equipment Costs'!C:C,B24,'4. Equipment Costs'!B:B,$C$21)
+SUMIFS('5. Subcontracting Costs'!H:H,'5. Subcontracting Costs'!C:C,B24,'5. Subcontracting Costs'!B:B,$C$21)
+SUMIFS(' 2-3-6. Travel&amp;Costs of Stay'!N:N,' 2-3-6. Travel&amp;Costs of Stay'!C:C,B24,' 2-3-6. Travel&amp;Costs of Stay'!B:B,$C$21)</f>
        <v>20448</v>
      </c>
      <c r="D24" s="26">
        <f>SUMIFS('1. Staff costs'!S:S,'1. Staff costs'!C:C,B24,'1. Staff costs'!B:B,$D$21)
+SUMIFS(' 2-3-6. Travel&amp;Costs of Stay'!O:O,' 2-3-6. Travel&amp;Costs of Stay'!C:C,B24,' 2-3-6. Travel&amp;Costs of Stay'!B:B,$D$21)
+SUMIFS(' 2-3-6. Travel&amp;Costs of Stay'!P:P,' 2-3-6. Travel&amp;Costs of Stay'!C:C,B24,' 2-3-6. Travel&amp;Costs of Stay'!B:B,$D$21)
+SUMIFS('4. Equipment Costs'!H:H,'4. Equipment Costs'!C:C,B24,'4. Equipment Costs'!B:B,$D$21)
+SUMIFS('5. Subcontracting Costs'!H:H,'5. Subcontracting Costs'!C:C,B24,'5. Subcontracting Costs'!B:B,$D$21)
+SUMIFS(' 2-3-6. Travel&amp;Costs of Stay'!N:N,' 2-3-6. Travel&amp;Costs of Stay'!C:C,B24,' 2-3-6. Travel&amp;Costs of Stay'!B:B,$D$21)</f>
        <v>26732</v>
      </c>
      <c r="E24" s="26">
        <f>SUMIFS('1. Staff costs'!S:S,'1. Staff costs'!C:C,B24,'1. Staff costs'!B:B,$E$21)
+SUMIFS(' 2-3-6. Travel&amp;Costs of Stay'!O:O,' 2-3-6. Travel&amp;Costs of Stay'!C:C,B24,' 2-3-6. Travel&amp;Costs of Stay'!B:B,$E$21)
+SUMIFS(' 2-3-6. Travel&amp;Costs of Stay'!P:P,' 2-3-6. Travel&amp;Costs of Stay'!C:C,B24,' 2-3-6. Travel&amp;Costs of Stay'!B:B,$E$21)
+SUMIFS('4. Equipment Costs'!H:H,'4. Equipment Costs'!C:C,B24,'4. Equipment Costs'!B:B,$E$21)
+SUMIFS('5. Subcontracting Costs'!H:H,'5. Subcontracting Costs'!C:C,B24,'5. Subcontracting Costs'!B:B,$E$21)
+SUMIFS(' 2-3-6. Travel&amp;Costs of Stay'!N:N,' 2-3-6. Travel&amp;Costs of Stay'!C:C,B24,' 2-3-6. Travel&amp;Costs of Stay'!B:B,$E$21)</f>
        <v>888</v>
      </c>
      <c r="F24" s="26">
        <f>SUMIFS('1. Staff costs'!S:S,'1. Staff costs'!C:C,B24,'1. Staff costs'!B:B,$F$21)
+SUMIFS(' 2-3-6. Travel&amp;Costs of Stay'!O:O,' 2-3-6. Travel&amp;Costs of Stay'!C:C,B24,' 2-3-6. Travel&amp;Costs of Stay'!B:B,$F$21)
+SUMIFS(' 2-3-6. Travel&amp;Costs of Stay'!P:P,' 2-3-6. Travel&amp;Costs of Stay'!C:C,B24,' 2-3-6. Travel&amp;Costs of Stay'!B:B,$F$21)
+SUMIFS('4. Equipment Costs'!H:H,'4. Equipment Costs'!C:C,B24,'4. Equipment Costs'!B:B,$F$21)
+SUMIFS('5. Subcontracting Costs'!H:H,'5. Subcontracting Costs'!C:C,B24,'5. Subcontracting Costs'!B:B,$F$21)
+SUMIFS(' 2-3-6. Travel&amp;Costs of Stay'!N:N,' 2-3-6. Travel&amp;Costs of Stay'!C:C,B24,' 2-3-6. Travel&amp;Costs of Stay'!B:B,$F$21)</f>
        <v>19040</v>
      </c>
      <c r="G24" s="26">
        <f>SUMIFS('1. Staff costs'!S:S,'1. Staff costs'!C:C,B24,'1. Staff costs'!B:B,$G$21)
+SUMIFS(' 2-3-6. Travel&amp;Costs of Stay'!O:O,' 2-3-6. Travel&amp;Costs of Stay'!C:C,B24,' 2-3-6. Travel&amp;Costs of Stay'!B:B,$G$21)
+SUMIFS(' 2-3-6. Travel&amp;Costs of Stay'!P:P,' 2-3-6. Travel&amp;Costs of Stay'!C:C,B24,' 2-3-6. Travel&amp;Costs of Stay'!B:B,$G$21)
+SUMIFS('4. Equipment Costs'!H:H,'4. Equipment Costs'!C:C,B24,'4. Equipment Costs'!B:B,$G$21)
+SUMIFS('5. Subcontracting Costs'!H:H,'5. Subcontracting Costs'!C:C,B24,'5. Subcontracting Costs'!B:B,$G$21)
+SUMIFS(' 2-3-6. Travel&amp;Costs of Stay'!N:N,' 2-3-6. Travel&amp;Costs of Stay'!C:C,B24,' 2-3-6. Travel&amp;Costs of Stay'!B:B,$G$21)</f>
        <v>34100</v>
      </c>
      <c r="H24" s="205">
        <f t="shared" si="3"/>
        <v>101208</v>
      </c>
      <c r="I24" s="206"/>
    </row>
    <row r="25" spans="2:9">
      <c r="B25" s="52" t="s">
        <v>11</v>
      </c>
      <c r="C25" s="26">
        <f>SUMIFS('1. Staff costs'!S:S,'1. Staff costs'!C:C,B25,'1. Staff costs'!B:B,$C$21)
+SUMIFS(' 2-3-6. Travel&amp;Costs of Stay'!O:O,' 2-3-6. Travel&amp;Costs of Stay'!C:C,B25,' 2-3-6. Travel&amp;Costs of Stay'!B:B,$C$21)
+SUMIFS(' 2-3-6. Travel&amp;Costs of Stay'!P:P,' 2-3-6. Travel&amp;Costs of Stay'!C:C,B25,' 2-3-6. Travel&amp;Costs of Stay'!B:B,$C$21)
+SUMIFS('4. Equipment Costs'!H:H,'4. Equipment Costs'!C:C,B25,'4. Equipment Costs'!B:B,$C$21)
+SUMIFS('5. Subcontracting Costs'!H:H,'5. Subcontracting Costs'!C:C,B25,'5. Subcontracting Costs'!B:B,$C$21)
+SUMIFS(' 2-3-6. Travel&amp;Costs of Stay'!N:N,' 2-3-6. Travel&amp;Costs of Stay'!C:C,B25,' 2-3-6. Travel&amp;Costs of Stay'!B:B,$C$21)</f>
        <v>13346</v>
      </c>
      <c r="D25" s="26">
        <f>SUMIFS('1. Staff costs'!S:S,'1. Staff costs'!C:C,B25,'1. Staff costs'!B:B,$D$21)
+SUMIFS(' 2-3-6. Travel&amp;Costs of Stay'!O:O,' 2-3-6. Travel&amp;Costs of Stay'!C:C,B25,' 2-3-6. Travel&amp;Costs of Stay'!B:B,$D$21)
+SUMIFS(' 2-3-6. Travel&amp;Costs of Stay'!P:P,' 2-3-6. Travel&amp;Costs of Stay'!C:C,B25,' 2-3-6. Travel&amp;Costs of Stay'!B:B,$D$21)
+SUMIFS('4. Equipment Costs'!H:H,'4. Equipment Costs'!C:C,B25,'4. Equipment Costs'!B:B,$D$21)
+SUMIFS('5. Subcontracting Costs'!H:H,'5. Subcontracting Costs'!C:C,B25,'5. Subcontracting Costs'!B:B,$D$21)
+SUMIFS(' 2-3-6. Travel&amp;Costs of Stay'!N:N,' 2-3-6. Travel&amp;Costs of Stay'!C:C,B25,' 2-3-6. Travel&amp;Costs of Stay'!B:B,$D$21)</f>
        <v>15226</v>
      </c>
      <c r="E25" s="26">
        <f>SUMIFS('1. Staff costs'!S:S,'1. Staff costs'!C:C,B25,'1. Staff costs'!B:B,$E$21)
+SUMIFS(' 2-3-6. Travel&amp;Costs of Stay'!O:O,' 2-3-6. Travel&amp;Costs of Stay'!C:C,B25,' 2-3-6. Travel&amp;Costs of Stay'!B:B,$E$21)
+SUMIFS(' 2-3-6. Travel&amp;Costs of Stay'!P:P,' 2-3-6. Travel&amp;Costs of Stay'!C:C,B25,' 2-3-6. Travel&amp;Costs of Stay'!B:B,$E$21)
+SUMIFS('4. Equipment Costs'!H:H,'4. Equipment Costs'!C:C,B25,'4. Equipment Costs'!B:B,$E$21)
+SUMIFS('5. Subcontracting Costs'!H:H,'5. Subcontracting Costs'!C:C,B25,'5. Subcontracting Costs'!B:B,$E$21)
+SUMIFS(' 2-3-6. Travel&amp;Costs of Stay'!N:N,' 2-3-6. Travel&amp;Costs of Stay'!C:C,B25,' 2-3-6. Travel&amp;Costs of Stay'!B:B,$E$21)</f>
        <v>1611</v>
      </c>
      <c r="F25" s="26">
        <f>SUMIFS('1. Staff costs'!S:S,'1. Staff costs'!C:C,B25,'1. Staff costs'!B:B,$F$21)
+SUMIFS(' 2-3-6. Travel&amp;Costs of Stay'!O:O,' 2-3-6. Travel&amp;Costs of Stay'!C:C,B25,' 2-3-6. Travel&amp;Costs of Stay'!B:B,$F$21)
+SUMIFS(' 2-3-6. Travel&amp;Costs of Stay'!P:P,' 2-3-6. Travel&amp;Costs of Stay'!C:C,B25,' 2-3-6. Travel&amp;Costs of Stay'!B:B,$F$21)
+SUMIFS('4. Equipment Costs'!H:H,'4. Equipment Costs'!C:C,B25,'4. Equipment Costs'!B:B,$F$21)
+SUMIFS('5. Subcontracting Costs'!H:H,'5. Subcontracting Costs'!C:C,B25,'5. Subcontracting Costs'!B:B,$F$21)
+SUMIFS(' 2-3-6. Travel&amp;Costs of Stay'!N:N,' 2-3-6. Travel&amp;Costs of Stay'!C:C,B25,' 2-3-6. Travel&amp;Costs of Stay'!B:B,$F$21)</f>
        <v>4820</v>
      </c>
      <c r="G25" s="26">
        <f>SUMIFS('1. Staff costs'!S:S,'1. Staff costs'!C:C,B25,'1. Staff costs'!B:B,$G$21)
+SUMIFS(' 2-3-6. Travel&amp;Costs of Stay'!O:O,' 2-3-6. Travel&amp;Costs of Stay'!C:C,B25,' 2-3-6. Travel&amp;Costs of Stay'!B:B,$G$21)
+SUMIFS(' 2-3-6. Travel&amp;Costs of Stay'!P:P,' 2-3-6. Travel&amp;Costs of Stay'!C:C,B25,' 2-3-6. Travel&amp;Costs of Stay'!B:B,$G$21)
+SUMIFS('4. Equipment Costs'!H:H,'4. Equipment Costs'!C:C,B25,'4. Equipment Costs'!B:B,$G$21)
+SUMIFS('5. Subcontracting Costs'!H:H,'5. Subcontracting Costs'!C:C,B25,'5. Subcontracting Costs'!B:B,$G$21)
+SUMIFS(' 2-3-6. Travel&amp;Costs of Stay'!N:N,' 2-3-6. Travel&amp;Costs of Stay'!C:C,B25,' 2-3-6. Travel&amp;Costs of Stay'!B:B,$G$21)</f>
        <v>33957</v>
      </c>
      <c r="H25" s="205">
        <f t="shared" si="3"/>
        <v>68960</v>
      </c>
      <c r="I25" s="206"/>
    </row>
    <row r="26" spans="2:9">
      <c r="B26" s="52" t="s">
        <v>12</v>
      </c>
      <c r="C26" s="26">
        <f>SUMIFS('1. Staff costs'!S:S,'1. Staff costs'!C:C,B26,'1. Staff costs'!B:B,$C$21)
+SUMIFS(' 2-3-6. Travel&amp;Costs of Stay'!O:O,' 2-3-6. Travel&amp;Costs of Stay'!C:C,B26,' 2-3-6. Travel&amp;Costs of Stay'!B:B,$C$21)
+SUMIFS(' 2-3-6. Travel&amp;Costs of Stay'!P:P,' 2-3-6. Travel&amp;Costs of Stay'!C:C,B26,' 2-3-6. Travel&amp;Costs of Stay'!B:B,$C$21)
+SUMIFS('4. Equipment Costs'!H:H,'4. Equipment Costs'!C:C,B26,'4. Equipment Costs'!B:B,$C$21)
+SUMIFS('5. Subcontracting Costs'!H:H,'5. Subcontracting Costs'!C:C,B26,'5. Subcontracting Costs'!B:B,$C$21)
+SUMIFS(' 2-3-6. Travel&amp;Costs of Stay'!N:N,' 2-3-6. Travel&amp;Costs of Stay'!C:C,B26,' 2-3-6. Travel&amp;Costs of Stay'!B:B,$C$21)</f>
        <v>0</v>
      </c>
      <c r="D26" s="26">
        <f>SUMIFS('1. Staff costs'!S:S,'1. Staff costs'!C:C,B26,'1. Staff costs'!B:B,$D$21)
+SUMIFS(' 2-3-6. Travel&amp;Costs of Stay'!O:O,' 2-3-6. Travel&amp;Costs of Stay'!C:C,B26,' 2-3-6. Travel&amp;Costs of Stay'!B:B,$D$21)
+SUMIFS(' 2-3-6. Travel&amp;Costs of Stay'!P:P,' 2-3-6. Travel&amp;Costs of Stay'!C:C,B26,' 2-3-6. Travel&amp;Costs of Stay'!B:B,$D$21)
+SUMIFS('4. Equipment Costs'!H:H,'4. Equipment Costs'!C:C,B26,'4. Equipment Costs'!B:B,$D$21)
+SUMIFS('5. Subcontracting Costs'!H:H,'5. Subcontracting Costs'!C:C,B26,'5. Subcontracting Costs'!B:B,$D$21)
+SUMIFS(' 2-3-6. Travel&amp;Costs of Stay'!N:N,' 2-3-6. Travel&amp;Costs of Stay'!C:C,B26,' 2-3-6. Travel&amp;Costs of Stay'!B:B,$D$21)</f>
        <v>52840</v>
      </c>
      <c r="E26" s="26">
        <f>SUMIFS('1. Staff costs'!S:S,'1. Staff costs'!C:C,B26,'1. Staff costs'!B:B,$E$21)
+SUMIFS(' 2-3-6. Travel&amp;Costs of Stay'!O:O,' 2-3-6. Travel&amp;Costs of Stay'!C:C,B26,' 2-3-6. Travel&amp;Costs of Stay'!B:B,$E$21)
+SUMIFS(' 2-3-6. Travel&amp;Costs of Stay'!P:P,' 2-3-6. Travel&amp;Costs of Stay'!C:C,B26,' 2-3-6. Travel&amp;Costs of Stay'!B:B,$E$21)
+SUMIFS('4. Equipment Costs'!H:H,'4. Equipment Costs'!C:C,B26,'4. Equipment Costs'!B:B,$E$21)
+SUMIFS('5. Subcontracting Costs'!H:H,'5. Subcontracting Costs'!C:C,B26,'5. Subcontracting Costs'!B:B,$E$21)
+SUMIFS(' 2-3-6. Travel&amp;Costs of Stay'!N:N,' 2-3-6. Travel&amp;Costs of Stay'!C:C,B26,' 2-3-6. Travel&amp;Costs of Stay'!B:B,$E$21)</f>
        <v>888</v>
      </c>
      <c r="F26" s="26">
        <f>SUMIFS('1. Staff costs'!S:S,'1. Staff costs'!C:C,B26,'1. Staff costs'!B:B,$F$21)
+SUMIFS(' 2-3-6. Travel&amp;Costs of Stay'!O:O,' 2-3-6. Travel&amp;Costs of Stay'!C:C,B26,' 2-3-6. Travel&amp;Costs of Stay'!B:B,$F$21)
+SUMIFS(' 2-3-6. Travel&amp;Costs of Stay'!P:P,' 2-3-6. Travel&amp;Costs of Stay'!C:C,B26,' 2-3-6. Travel&amp;Costs of Stay'!B:B,$F$21)
+SUMIFS('4. Equipment Costs'!H:H,'4. Equipment Costs'!C:C,B26,'4. Equipment Costs'!B:B,$F$21)
+SUMIFS('5. Subcontracting Costs'!H:H,'5. Subcontracting Costs'!C:C,B26,'5. Subcontracting Costs'!B:B,$F$21)
+SUMIFS(' 2-3-6. Travel&amp;Costs of Stay'!N:N,' 2-3-6. Travel&amp;Costs of Stay'!C:C,B26,' 2-3-6. Travel&amp;Costs of Stay'!B:B,$F$21)</f>
        <v>17880</v>
      </c>
      <c r="G26" s="26">
        <f>SUMIFS('1. Staff costs'!S:S,'1. Staff costs'!C:C,B26,'1. Staff costs'!B:B,$G$21)
+SUMIFS(' 2-3-6. Travel&amp;Costs of Stay'!O:O,' 2-3-6. Travel&amp;Costs of Stay'!C:C,B26,' 2-3-6. Travel&amp;Costs of Stay'!B:B,$G$21)
+SUMIFS(' 2-3-6. Travel&amp;Costs of Stay'!P:P,' 2-3-6. Travel&amp;Costs of Stay'!C:C,B26,' 2-3-6. Travel&amp;Costs of Stay'!B:B,$G$21)
+SUMIFS('4. Equipment Costs'!H:H,'4. Equipment Costs'!C:C,B26,'4. Equipment Costs'!B:B,$G$21)
+SUMIFS('5. Subcontracting Costs'!H:H,'5. Subcontracting Costs'!C:C,B26,'5. Subcontracting Costs'!B:B,$G$21)
+SUMIFS(' 2-3-6. Travel&amp;Costs of Stay'!N:N,' 2-3-6. Travel&amp;Costs of Stay'!C:C,B26,' 2-3-6. Travel&amp;Costs of Stay'!B:B,$G$21)</f>
        <v>34100</v>
      </c>
      <c r="H26" s="205">
        <f t="shared" si="3"/>
        <v>105708</v>
      </c>
      <c r="I26" s="206"/>
    </row>
    <row r="27" spans="2:9">
      <c r="B27" s="52" t="s">
        <v>13</v>
      </c>
      <c r="C27" s="26">
        <f>SUMIFS('1. Staff costs'!S:S,'1. Staff costs'!C:C,B27,'1. Staff costs'!B:B,$C$21)
+SUMIFS(' 2-3-6. Travel&amp;Costs of Stay'!O:O,' 2-3-6. Travel&amp;Costs of Stay'!C:C,B27,' 2-3-6. Travel&amp;Costs of Stay'!B:B,$C$21)
+SUMIFS(' 2-3-6. Travel&amp;Costs of Stay'!P:P,' 2-3-6. Travel&amp;Costs of Stay'!C:C,B27,' 2-3-6. Travel&amp;Costs of Stay'!B:B,$C$21)
+SUMIFS('4. Equipment Costs'!H:H,'4. Equipment Costs'!C:C,B27,'4. Equipment Costs'!B:B,$C$21)
+SUMIFS('5. Subcontracting Costs'!H:H,'5. Subcontracting Costs'!C:C,B27,'5. Subcontracting Costs'!B:B,$C$21)
+SUMIFS(' 2-3-6. Travel&amp;Costs of Stay'!N:N,' 2-3-6. Travel&amp;Costs of Stay'!C:C,B27,' 2-3-6. Travel&amp;Costs of Stay'!B:B,$C$21)</f>
        <v>0</v>
      </c>
      <c r="D27" s="26">
        <f>SUMIFS('1. Staff costs'!S:S,'1. Staff costs'!C:C,B27,'1. Staff costs'!B:B,$D$21)
+SUMIFS(' 2-3-6. Travel&amp;Costs of Stay'!O:O,' 2-3-6. Travel&amp;Costs of Stay'!C:C,B27,' 2-3-6. Travel&amp;Costs of Stay'!B:B,$D$21)
+SUMIFS(' 2-3-6. Travel&amp;Costs of Stay'!P:P,' 2-3-6. Travel&amp;Costs of Stay'!C:C,B27,' 2-3-6. Travel&amp;Costs of Stay'!B:B,$D$21)
+SUMIFS('4. Equipment Costs'!H:H,'4. Equipment Costs'!C:C,B27,'4. Equipment Costs'!B:B,$D$21)
+SUMIFS('5. Subcontracting Costs'!H:H,'5. Subcontracting Costs'!C:C,B27,'5. Subcontracting Costs'!B:B,$D$21)
+SUMIFS(' 2-3-6. Travel&amp;Costs of Stay'!N:N,' 2-3-6. Travel&amp;Costs of Stay'!C:C,B27,' 2-3-6. Travel&amp;Costs of Stay'!B:B,$D$21)</f>
        <v>44196</v>
      </c>
      <c r="E27" s="26">
        <f>SUMIFS('1. Staff costs'!S:S,'1. Staff costs'!C:C,B27,'1. Staff costs'!B:B,$E$21)
+SUMIFS(' 2-3-6. Travel&amp;Costs of Stay'!O:O,' 2-3-6. Travel&amp;Costs of Stay'!C:C,B27,' 2-3-6. Travel&amp;Costs of Stay'!B:B,$E$21)
+SUMIFS(' 2-3-6. Travel&amp;Costs of Stay'!P:P,' 2-3-6. Travel&amp;Costs of Stay'!C:C,B27,' 2-3-6. Travel&amp;Costs of Stay'!B:B,$E$21)
+SUMIFS('4. Equipment Costs'!H:H,'4. Equipment Costs'!C:C,B27,'4. Equipment Costs'!B:B,$E$21)
+SUMIFS('5. Subcontracting Costs'!H:H,'5. Subcontracting Costs'!C:C,B27,'5. Subcontracting Costs'!B:B,$E$21)
+SUMIFS(' 2-3-6. Travel&amp;Costs of Stay'!N:N,' 2-3-6. Travel&amp;Costs of Stay'!C:C,B27,' 2-3-6. Travel&amp;Costs of Stay'!B:B,$E$21)</f>
        <v>1647</v>
      </c>
      <c r="F27" s="26">
        <f>SUMIFS('1. Staff costs'!S:S,'1. Staff costs'!C:C,B27,'1. Staff costs'!B:B,$F$21)
+SUMIFS(' 2-3-6. Travel&amp;Costs of Stay'!O:O,' 2-3-6. Travel&amp;Costs of Stay'!C:C,B27,' 2-3-6. Travel&amp;Costs of Stay'!B:B,$F$21)
+SUMIFS(' 2-3-6. Travel&amp;Costs of Stay'!P:P,' 2-3-6. Travel&amp;Costs of Stay'!C:C,B27,' 2-3-6. Travel&amp;Costs of Stay'!B:B,$F$21)
+SUMIFS('4. Equipment Costs'!H:H,'4. Equipment Costs'!C:C,B27,'4. Equipment Costs'!B:B,$F$21)
+SUMIFS('5. Subcontracting Costs'!H:H,'5. Subcontracting Costs'!C:C,B27,'5. Subcontracting Costs'!B:B,$F$21)
+SUMIFS(' 2-3-6. Travel&amp;Costs of Stay'!N:N,' 2-3-6. Travel&amp;Costs of Stay'!C:C,B27,' 2-3-6. Travel&amp;Costs of Stay'!B:B,$F$21)</f>
        <v>5010</v>
      </c>
      <c r="G27" s="26">
        <f>SUMIFS('1. Staff costs'!S:S,'1. Staff costs'!C:C,B27,'1. Staff costs'!B:B,$G$21)
+SUMIFS(' 2-3-6. Travel&amp;Costs of Stay'!O:O,' 2-3-6. Travel&amp;Costs of Stay'!C:C,B27,' 2-3-6. Travel&amp;Costs of Stay'!B:B,$G$21)
+SUMIFS(' 2-3-6. Travel&amp;Costs of Stay'!P:P,' 2-3-6. Travel&amp;Costs of Stay'!C:C,B27,' 2-3-6. Travel&amp;Costs of Stay'!B:B,$G$21)
+SUMIFS('4. Equipment Costs'!H:H,'4. Equipment Costs'!C:C,B27,'4. Equipment Costs'!B:B,$G$21)
+SUMIFS('5. Subcontracting Costs'!H:H,'5. Subcontracting Costs'!C:C,B27,'5. Subcontracting Costs'!B:B,$G$21)
+SUMIFS(' 2-3-6. Travel&amp;Costs of Stay'!N:N,' 2-3-6. Travel&amp;Costs of Stay'!C:C,B27,' 2-3-6. Travel&amp;Costs of Stay'!B:B,$G$21)</f>
        <v>16199</v>
      </c>
      <c r="H27" s="205">
        <f t="shared" si="3"/>
        <v>67052</v>
      </c>
      <c r="I27" s="206"/>
    </row>
    <row r="28" spans="2:9">
      <c r="B28" s="52" t="s">
        <v>14</v>
      </c>
      <c r="C28" s="26">
        <f>SUMIFS('1. Staff costs'!S:S,'1. Staff costs'!C:C,B28,'1. Staff costs'!B:B,$C$21)
+SUMIFS(' 2-3-6. Travel&amp;Costs of Stay'!O:O,' 2-3-6. Travel&amp;Costs of Stay'!C:C,B28,' 2-3-6. Travel&amp;Costs of Stay'!B:B,$C$21)
+SUMIFS(' 2-3-6. Travel&amp;Costs of Stay'!P:P,' 2-3-6. Travel&amp;Costs of Stay'!C:C,B28,' 2-3-6. Travel&amp;Costs of Stay'!B:B,$C$21)
+SUMIFS('4. Equipment Costs'!H:H,'4. Equipment Costs'!C:C,B28,'4. Equipment Costs'!B:B,$C$21)
+SUMIFS('5. Subcontracting Costs'!H:H,'5. Subcontracting Costs'!C:C,B28,'5. Subcontracting Costs'!B:B,$C$21)
+SUMIFS(' 2-3-6. Travel&amp;Costs of Stay'!N:N,' 2-3-6. Travel&amp;Costs of Stay'!C:C,B28,' 2-3-6. Travel&amp;Costs of Stay'!B:B,$C$21)</f>
        <v>0</v>
      </c>
      <c r="D28" s="26">
        <f>SUMIFS('1. Staff costs'!S:S,'1. Staff costs'!C:C,B28,'1. Staff costs'!B:B,$D$21)
+SUMIFS(' 2-3-6. Travel&amp;Costs of Stay'!O:O,' 2-3-6. Travel&amp;Costs of Stay'!C:C,B28,' 2-3-6. Travel&amp;Costs of Stay'!B:B,$D$21)
+SUMIFS(' 2-3-6. Travel&amp;Costs of Stay'!P:P,' 2-3-6. Travel&amp;Costs of Stay'!C:C,B28,' 2-3-6. Travel&amp;Costs of Stay'!B:B,$D$21)
+SUMIFS('4. Equipment Costs'!H:H,'4. Equipment Costs'!C:C,B28,'4. Equipment Costs'!B:B,$D$21)
+SUMIFS('5. Subcontracting Costs'!H:H,'5. Subcontracting Costs'!C:C,B28,'5. Subcontracting Costs'!B:B,$D$21)
+SUMIFS(' 2-3-6. Travel&amp;Costs of Stay'!N:N,' 2-3-6. Travel&amp;Costs of Stay'!C:C,B28,' 2-3-6. Travel&amp;Costs of Stay'!B:B,$D$21)</f>
        <v>62948</v>
      </c>
      <c r="E28" s="26">
        <f>SUMIFS('1. Staff costs'!S:S,'1. Staff costs'!C:C,B28,'1. Staff costs'!B:B,$E$21)
+SUMIFS(' 2-3-6. Travel&amp;Costs of Stay'!O:O,' 2-3-6. Travel&amp;Costs of Stay'!C:C,B28,' 2-3-6. Travel&amp;Costs of Stay'!B:B,$E$21)
+SUMIFS(' 2-3-6. Travel&amp;Costs of Stay'!P:P,' 2-3-6. Travel&amp;Costs of Stay'!C:C,B28,' 2-3-6. Travel&amp;Costs of Stay'!B:B,$E$21)
+SUMIFS('4. Equipment Costs'!H:H,'4. Equipment Costs'!C:C,B28,'4. Equipment Costs'!B:B,$E$21)
+SUMIFS('5. Subcontracting Costs'!H:H,'5. Subcontracting Costs'!C:C,B28,'5. Subcontracting Costs'!B:B,$E$21)
+SUMIFS(' 2-3-6. Travel&amp;Costs of Stay'!N:N,' 2-3-6. Travel&amp;Costs of Stay'!C:C,B28,' 2-3-6. Travel&amp;Costs of Stay'!B:B,$E$21)</f>
        <v>1408</v>
      </c>
      <c r="F28" s="26">
        <f>SUMIFS('1. Staff costs'!S:S,'1. Staff costs'!C:C,B28,'1. Staff costs'!B:B,$F$21)
+SUMIFS(' 2-3-6. Travel&amp;Costs of Stay'!O:O,' 2-3-6. Travel&amp;Costs of Stay'!C:C,B28,' 2-3-6. Travel&amp;Costs of Stay'!B:B,$F$21)
+SUMIFS(' 2-3-6. Travel&amp;Costs of Stay'!P:P,' 2-3-6. Travel&amp;Costs of Stay'!C:C,B28,' 2-3-6. Travel&amp;Costs of Stay'!B:B,$F$21)
+SUMIFS('4. Equipment Costs'!H:H,'4. Equipment Costs'!C:C,B28,'4. Equipment Costs'!B:B,$F$21)
+SUMIFS('5. Subcontracting Costs'!H:H,'5. Subcontracting Costs'!C:C,B28,'5. Subcontracting Costs'!B:B,$F$21)
+SUMIFS(' 2-3-6. Travel&amp;Costs of Stay'!N:N,' 2-3-6. Travel&amp;Costs of Stay'!C:C,B28,' 2-3-6. Travel&amp;Costs of Stay'!B:B,$F$21)</f>
        <v>13094</v>
      </c>
      <c r="G28" s="26">
        <f>SUMIFS('1. Staff costs'!S:S,'1. Staff costs'!C:C,B28,'1. Staff costs'!B:B,$G$21)
+SUMIFS(' 2-3-6. Travel&amp;Costs of Stay'!O:O,' 2-3-6. Travel&amp;Costs of Stay'!C:C,B28,' 2-3-6. Travel&amp;Costs of Stay'!B:B,$G$21)
+SUMIFS(' 2-3-6. Travel&amp;Costs of Stay'!P:P,' 2-3-6. Travel&amp;Costs of Stay'!C:C,B28,' 2-3-6. Travel&amp;Costs of Stay'!B:B,$G$21)
+SUMIFS('4. Equipment Costs'!H:H,'4. Equipment Costs'!C:C,B28,'4. Equipment Costs'!B:B,$G$21)
+SUMIFS('5. Subcontracting Costs'!H:H,'5. Subcontracting Costs'!C:C,B28,'5. Subcontracting Costs'!B:B,$G$21)
+SUMIFS(' 2-3-6. Travel&amp;Costs of Stay'!N:N,' 2-3-6. Travel&amp;Costs of Stay'!C:C,B28,' 2-3-6. Travel&amp;Costs of Stay'!B:B,$G$21)</f>
        <v>34100</v>
      </c>
      <c r="H28" s="205">
        <f t="shared" si="3"/>
        <v>111550</v>
      </c>
      <c r="I28" s="206"/>
    </row>
    <row r="29" spans="2:9">
      <c r="B29" s="52" t="s">
        <v>15</v>
      </c>
      <c r="C29" s="26">
        <f>SUMIFS('1. Staff costs'!S:S,'1. Staff costs'!C:C,B29,'1. Staff costs'!B:B,$C$21)
+SUMIFS(' 2-3-6. Travel&amp;Costs of Stay'!O:O,' 2-3-6. Travel&amp;Costs of Stay'!C:C,B29,' 2-3-6. Travel&amp;Costs of Stay'!B:B,$C$21)
+SUMIFS(' 2-3-6. Travel&amp;Costs of Stay'!P:P,' 2-3-6. Travel&amp;Costs of Stay'!C:C,B29,' 2-3-6. Travel&amp;Costs of Stay'!B:B,$C$21)
+SUMIFS('4. Equipment Costs'!H:H,'4. Equipment Costs'!C:C,B29,'4. Equipment Costs'!B:B,$C$21)
+SUMIFS('5. Subcontracting Costs'!H:H,'5. Subcontracting Costs'!C:C,B29,'5. Subcontracting Costs'!B:B,$C$21)
+SUMIFS(' 2-3-6. Travel&amp;Costs of Stay'!N:N,' 2-3-6. Travel&amp;Costs of Stay'!C:C,B29,' 2-3-6. Travel&amp;Costs of Stay'!B:B,$C$21)</f>
        <v>0</v>
      </c>
      <c r="D29" s="26">
        <f>SUMIFS('1. Staff costs'!S:S,'1. Staff costs'!C:C,B29,'1. Staff costs'!B:B,$D$21)
+SUMIFS(' 2-3-6. Travel&amp;Costs of Stay'!O:O,' 2-3-6. Travel&amp;Costs of Stay'!C:C,B29,' 2-3-6. Travel&amp;Costs of Stay'!B:B,$D$21)
+SUMIFS(' 2-3-6. Travel&amp;Costs of Stay'!P:P,' 2-3-6. Travel&amp;Costs of Stay'!C:C,B29,' 2-3-6. Travel&amp;Costs of Stay'!B:B,$D$21)
+SUMIFS('4. Equipment Costs'!H:H,'4. Equipment Costs'!C:C,B29,'4. Equipment Costs'!B:B,$D$21)
+SUMIFS('5. Subcontracting Costs'!H:H,'5. Subcontracting Costs'!C:C,B29,'5. Subcontracting Costs'!B:B,$D$21)
+SUMIFS(' 2-3-6. Travel&amp;Costs of Stay'!N:N,' 2-3-6. Travel&amp;Costs of Stay'!C:C,B29,' 2-3-6. Travel&amp;Costs of Stay'!B:B,$D$21)</f>
        <v>20712</v>
      </c>
      <c r="E29" s="26">
        <f>SUMIFS('1. Staff costs'!S:S,'1. Staff costs'!C:C,B29,'1. Staff costs'!B:B,$E$21)
+SUMIFS(' 2-3-6. Travel&amp;Costs of Stay'!O:O,' 2-3-6. Travel&amp;Costs of Stay'!C:C,B29,' 2-3-6. Travel&amp;Costs of Stay'!B:B,$E$21)
+SUMIFS(' 2-3-6. Travel&amp;Costs of Stay'!P:P,' 2-3-6. Travel&amp;Costs of Stay'!C:C,B29,' 2-3-6. Travel&amp;Costs of Stay'!B:B,$E$21)
+SUMIFS('4. Equipment Costs'!H:H,'4. Equipment Costs'!C:C,B29,'4. Equipment Costs'!B:B,$E$21)
+SUMIFS('5. Subcontracting Costs'!H:H,'5. Subcontracting Costs'!C:C,B29,'5. Subcontracting Costs'!B:B,$E$21)
+SUMIFS(' 2-3-6. Travel&amp;Costs of Stay'!N:N,' 2-3-6. Travel&amp;Costs of Stay'!C:C,B29,' 2-3-6. Travel&amp;Costs of Stay'!B:B,$E$21)</f>
        <v>1611</v>
      </c>
      <c r="F29" s="26">
        <f>SUMIFS('1. Staff costs'!S:S,'1. Staff costs'!C:C,B29,'1. Staff costs'!B:B,$F$21)
+SUMIFS(' 2-3-6. Travel&amp;Costs of Stay'!O:O,' 2-3-6. Travel&amp;Costs of Stay'!C:C,B29,' 2-3-6. Travel&amp;Costs of Stay'!B:B,$F$21)
+SUMIFS(' 2-3-6. Travel&amp;Costs of Stay'!P:P,' 2-3-6. Travel&amp;Costs of Stay'!C:C,B29,' 2-3-6. Travel&amp;Costs of Stay'!B:B,$F$21)
+SUMIFS('4. Equipment Costs'!H:H,'4. Equipment Costs'!C:C,B29,'4. Equipment Costs'!B:B,$F$21)
+SUMIFS('5. Subcontracting Costs'!H:H,'5. Subcontracting Costs'!C:C,B29,'5. Subcontracting Costs'!B:B,$F$21)
+SUMIFS(' 2-3-6. Travel&amp;Costs of Stay'!N:N,' 2-3-6. Travel&amp;Costs of Stay'!C:C,B29,' 2-3-6. Travel&amp;Costs of Stay'!B:B,$F$21)</f>
        <v>4820</v>
      </c>
      <c r="G29" s="26">
        <f>SUMIFS('1. Staff costs'!S:S,'1. Staff costs'!C:C,B29,'1. Staff costs'!B:B,$G$21)
+SUMIFS(' 2-3-6. Travel&amp;Costs of Stay'!O:O,' 2-3-6. Travel&amp;Costs of Stay'!C:C,B29,' 2-3-6. Travel&amp;Costs of Stay'!B:B,$G$21)
+SUMIFS(' 2-3-6. Travel&amp;Costs of Stay'!P:P,' 2-3-6. Travel&amp;Costs of Stay'!C:C,B29,' 2-3-6. Travel&amp;Costs of Stay'!B:B,$G$21)
+SUMIFS('4. Equipment Costs'!H:H,'4. Equipment Costs'!C:C,B29,'4. Equipment Costs'!B:B,$G$21)
+SUMIFS('5. Subcontracting Costs'!H:H,'5. Subcontracting Costs'!C:C,B29,'5. Subcontracting Costs'!B:B,$G$21)
+SUMIFS(' 2-3-6. Travel&amp;Costs of Stay'!N:N,' 2-3-6. Travel&amp;Costs of Stay'!C:C,B29,' 2-3-6. Travel&amp;Costs of Stay'!B:B,$G$21)</f>
        <v>33957</v>
      </c>
      <c r="H29" s="205">
        <f t="shared" si="3"/>
        <v>61100</v>
      </c>
      <c r="I29" s="206"/>
    </row>
    <row r="30" spans="2:9">
      <c r="B30" s="52" t="s">
        <v>16</v>
      </c>
      <c r="C30" s="26">
        <f>SUMIFS('1. Staff costs'!S:S,'1. Staff costs'!C:C,B30,'1. Staff costs'!B:B,$C$21)
+SUMIFS(' 2-3-6. Travel&amp;Costs of Stay'!O:O,' 2-3-6. Travel&amp;Costs of Stay'!C:C,B30,' 2-3-6. Travel&amp;Costs of Stay'!B:B,$C$21)
+SUMIFS(' 2-3-6. Travel&amp;Costs of Stay'!P:P,' 2-3-6. Travel&amp;Costs of Stay'!C:C,B30,' 2-3-6. Travel&amp;Costs of Stay'!B:B,$C$21)
+SUMIFS('4. Equipment Costs'!H:H,'4. Equipment Costs'!C:C,B30,'4. Equipment Costs'!B:B,$C$21)
+SUMIFS('5. Subcontracting Costs'!H:H,'5. Subcontracting Costs'!C:C,B30,'5. Subcontracting Costs'!B:B,$C$21)
+SUMIFS(' 2-3-6. Travel&amp;Costs of Stay'!N:N,' 2-3-6. Travel&amp;Costs of Stay'!C:C,B30,' 2-3-6. Travel&amp;Costs of Stay'!B:B,$C$21)</f>
        <v>0</v>
      </c>
      <c r="D30" s="26">
        <f>SUMIFS('1. Staff costs'!S:S,'1. Staff costs'!C:C,B30,'1. Staff costs'!B:B,$D$21)
+SUMIFS(' 2-3-6. Travel&amp;Costs of Stay'!O:O,' 2-3-6. Travel&amp;Costs of Stay'!C:C,B30,' 2-3-6. Travel&amp;Costs of Stay'!B:B,$D$21)
+SUMIFS(' 2-3-6. Travel&amp;Costs of Stay'!P:P,' 2-3-6. Travel&amp;Costs of Stay'!C:C,B30,' 2-3-6. Travel&amp;Costs of Stay'!B:B,$D$21)
+SUMIFS('4. Equipment Costs'!H:H,'4. Equipment Costs'!C:C,B30,'4. Equipment Costs'!B:B,$D$21)
+SUMIFS('5. Subcontracting Costs'!H:H,'5. Subcontracting Costs'!C:C,B30,'5. Subcontracting Costs'!B:B,$D$21)
+SUMIFS(' 2-3-6. Travel&amp;Costs of Stay'!N:N,' 2-3-6. Travel&amp;Costs of Stay'!C:C,B30,' 2-3-6. Travel&amp;Costs of Stay'!B:B,$D$21)</f>
        <v>65772</v>
      </c>
      <c r="E30" s="26">
        <f>SUMIFS('1. Staff costs'!S:S,'1. Staff costs'!C:C,B30,'1. Staff costs'!B:B,$E$21)
+SUMIFS(' 2-3-6. Travel&amp;Costs of Stay'!O:O,' 2-3-6. Travel&amp;Costs of Stay'!C:C,B30,' 2-3-6. Travel&amp;Costs of Stay'!B:B,$E$21)
+SUMIFS(' 2-3-6. Travel&amp;Costs of Stay'!P:P,' 2-3-6. Travel&amp;Costs of Stay'!C:C,B30,' 2-3-6. Travel&amp;Costs of Stay'!B:B,$E$21)
+SUMIFS('4. Equipment Costs'!H:H,'4. Equipment Costs'!C:C,B30,'4. Equipment Costs'!B:B,$E$21)
+SUMIFS('5. Subcontracting Costs'!H:H,'5. Subcontracting Costs'!C:C,B30,'5. Subcontracting Costs'!B:B,$E$21)
+SUMIFS(' 2-3-6. Travel&amp;Costs of Stay'!N:N,' 2-3-6. Travel&amp;Costs of Stay'!C:C,B30,' 2-3-6. Travel&amp;Costs of Stay'!B:B,$E$21)</f>
        <v>888</v>
      </c>
      <c r="F30" s="26">
        <f>SUMIFS('1. Staff costs'!S:S,'1. Staff costs'!C:C,B30,'1. Staff costs'!B:B,$F$21)
+SUMIFS(' 2-3-6. Travel&amp;Costs of Stay'!O:O,' 2-3-6. Travel&amp;Costs of Stay'!C:C,B30,' 2-3-6. Travel&amp;Costs of Stay'!B:B,$F$21)
+SUMIFS(' 2-3-6. Travel&amp;Costs of Stay'!P:P,' 2-3-6. Travel&amp;Costs of Stay'!C:C,B30,' 2-3-6. Travel&amp;Costs of Stay'!B:B,$F$21)
+SUMIFS('4. Equipment Costs'!H:H,'4. Equipment Costs'!C:C,B30,'4. Equipment Costs'!B:B,$F$21)
+SUMIFS('5. Subcontracting Costs'!H:H,'5. Subcontracting Costs'!C:C,B30,'5. Subcontracting Costs'!B:B,$F$21)
+SUMIFS(' 2-3-6. Travel&amp;Costs of Stay'!N:N,' 2-3-6. Travel&amp;Costs of Stay'!C:C,B30,' 2-3-6. Travel&amp;Costs of Stay'!B:B,$F$21)</f>
        <v>19040</v>
      </c>
      <c r="G30" s="26">
        <f>SUMIFS('1. Staff costs'!S:S,'1. Staff costs'!C:C,B30,'1. Staff costs'!B:B,$G$21)
+SUMIFS(' 2-3-6. Travel&amp;Costs of Stay'!O:O,' 2-3-6. Travel&amp;Costs of Stay'!C:C,B30,' 2-3-6. Travel&amp;Costs of Stay'!B:B,$G$21)
+SUMIFS(' 2-3-6. Travel&amp;Costs of Stay'!P:P,' 2-3-6. Travel&amp;Costs of Stay'!C:C,B30,' 2-3-6. Travel&amp;Costs of Stay'!B:B,$G$21)
+SUMIFS('4. Equipment Costs'!H:H,'4. Equipment Costs'!C:C,B30,'4. Equipment Costs'!B:B,$G$21)
+SUMIFS('5. Subcontracting Costs'!H:H,'5. Subcontracting Costs'!C:C,B30,'5. Subcontracting Costs'!B:B,$G$21)
+SUMIFS(' 2-3-6. Travel&amp;Costs of Stay'!N:N,' 2-3-6. Travel&amp;Costs of Stay'!C:C,B30,' 2-3-6. Travel&amp;Costs of Stay'!B:B,$G$21)</f>
        <v>34100</v>
      </c>
      <c r="H30" s="205">
        <f t="shared" si="3"/>
        <v>119800</v>
      </c>
      <c r="I30" s="206"/>
    </row>
    <row r="31" spans="2:9">
      <c r="B31" s="52" t="s">
        <v>17</v>
      </c>
      <c r="C31" s="26">
        <f>SUMIFS('1. Staff costs'!S:S,'1. Staff costs'!C:C,B31,'1. Staff costs'!B:B,$C$21)
+SUMIFS(' 2-3-6. Travel&amp;Costs of Stay'!O:O,' 2-3-6. Travel&amp;Costs of Stay'!C:C,B31,' 2-3-6. Travel&amp;Costs of Stay'!B:B,$C$21)
+SUMIFS(' 2-3-6. Travel&amp;Costs of Stay'!P:P,' 2-3-6. Travel&amp;Costs of Stay'!C:C,B31,' 2-3-6. Travel&amp;Costs of Stay'!B:B,$C$21)
+SUMIFS('4. Equipment Costs'!H:H,'4. Equipment Costs'!C:C,B31,'4. Equipment Costs'!B:B,$C$21)
+SUMIFS('5. Subcontracting Costs'!H:H,'5. Subcontracting Costs'!C:C,B31,'5. Subcontracting Costs'!B:B,$C$21)
+SUMIFS(' 2-3-6. Travel&amp;Costs of Stay'!N:N,' 2-3-6. Travel&amp;Costs of Stay'!C:C,B31,' 2-3-6. Travel&amp;Costs of Stay'!B:B,$C$21)</f>
        <v>0</v>
      </c>
      <c r="D31" s="26">
        <f>SUMIFS('1. Staff costs'!S:S,'1. Staff costs'!C:C,B31,'1. Staff costs'!B:B,$D$21)
+SUMIFS(' 2-3-6. Travel&amp;Costs of Stay'!O:O,' 2-3-6. Travel&amp;Costs of Stay'!C:C,B31,' 2-3-6. Travel&amp;Costs of Stay'!B:B,$D$21)
+SUMIFS(' 2-3-6. Travel&amp;Costs of Stay'!P:P,' 2-3-6. Travel&amp;Costs of Stay'!C:C,B31,' 2-3-6. Travel&amp;Costs of Stay'!B:B,$D$21)
+SUMIFS('4. Equipment Costs'!H:H,'4. Equipment Costs'!C:C,B31,'4. Equipment Costs'!B:B,$D$21)
+SUMIFS('5. Subcontracting Costs'!H:H,'5. Subcontracting Costs'!C:C,B31,'5. Subcontracting Costs'!B:B,$D$21)
+SUMIFS(' 2-3-6. Travel&amp;Costs of Stay'!N:N,' 2-3-6. Travel&amp;Costs of Stay'!C:C,B31,' 2-3-6. Travel&amp;Costs of Stay'!B:B,$D$21)</f>
        <v>32772</v>
      </c>
      <c r="E31" s="26">
        <f>SUMIFS('1. Staff costs'!S:S,'1. Staff costs'!C:C,B31,'1. Staff costs'!B:B,$E$21)
+SUMIFS(' 2-3-6. Travel&amp;Costs of Stay'!O:O,' 2-3-6. Travel&amp;Costs of Stay'!C:C,B31,' 2-3-6. Travel&amp;Costs of Stay'!B:B,$E$21)
+SUMIFS(' 2-3-6. Travel&amp;Costs of Stay'!P:P,' 2-3-6. Travel&amp;Costs of Stay'!C:C,B31,' 2-3-6. Travel&amp;Costs of Stay'!B:B,$E$21)
+SUMIFS('4. Equipment Costs'!H:H,'4. Equipment Costs'!C:C,B31,'4. Equipment Costs'!B:B,$E$21)
+SUMIFS('5. Subcontracting Costs'!H:H,'5. Subcontracting Costs'!C:C,B31,'5. Subcontracting Costs'!B:B,$E$21)
+SUMIFS(' 2-3-6. Travel&amp;Costs of Stay'!N:N,' 2-3-6. Travel&amp;Costs of Stay'!C:C,B31,' 2-3-6. Travel&amp;Costs of Stay'!B:B,$E$21)</f>
        <v>1611</v>
      </c>
      <c r="F31" s="26">
        <f>SUMIFS('1. Staff costs'!S:S,'1. Staff costs'!C:C,B31,'1. Staff costs'!B:B,$F$21)
+SUMIFS(' 2-3-6. Travel&amp;Costs of Stay'!O:O,' 2-3-6. Travel&amp;Costs of Stay'!C:C,B31,' 2-3-6. Travel&amp;Costs of Stay'!B:B,$F$21)
+SUMIFS(' 2-3-6. Travel&amp;Costs of Stay'!P:P,' 2-3-6. Travel&amp;Costs of Stay'!C:C,B31,' 2-3-6. Travel&amp;Costs of Stay'!B:B,$F$21)
+SUMIFS('4. Equipment Costs'!H:H,'4. Equipment Costs'!C:C,B31,'4. Equipment Costs'!B:B,$F$21)
+SUMIFS('5. Subcontracting Costs'!H:H,'5. Subcontracting Costs'!C:C,B31,'5. Subcontracting Costs'!B:B,$F$21)
+SUMIFS(' 2-3-6. Travel&amp;Costs of Stay'!N:N,' 2-3-6. Travel&amp;Costs of Stay'!C:C,B31,' 2-3-6. Travel&amp;Costs of Stay'!B:B,$F$21)</f>
        <v>4840</v>
      </c>
      <c r="G31" s="26">
        <f>SUMIFS('1. Staff costs'!S:S,'1. Staff costs'!C:C,B31,'1. Staff costs'!B:B,$G$21)
+SUMIFS(' 2-3-6. Travel&amp;Costs of Stay'!O:O,' 2-3-6. Travel&amp;Costs of Stay'!C:C,B31,' 2-3-6. Travel&amp;Costs of Stay'!B:B,$G$21)
+SUMIFS(' 2-3-6. Travel&amp;Costs of Stay'!P:P,' 2-3-6. Travel&amp;Costs of Stay'!C:C,B31,' 2-3-6. Travel&amp;Costs of Stay'!B:B,$G$21)
+SUMIFS('4. Equipment Costs'!H:H,'4. Equipment Costs'!C:C,B31,'4. Equipment Costs'!B:B,$G$21)
+SUMIFS('5. Subcontracting Costs'!H:H,'5. Subcontracting Costs'!C:C,B31,'5. Subcontracting Costs'!B:B,$G$21)
+SUMIFS(' 2-3-6. Travel&amp;Costs of Stay'!N:N,' 2-3-6. Travel&amp;Costs of Stay'!C:C,B31,' 2-3-6. Travel&amp;Costs of Stay'!B:B,$G$21)</f>
        <v>32832</v>
      </c>
      <c r="H31" s="205">
        <f t="shared" si="3"/>
        <v>72055</v>
      </c>
      <c r="I31" s="206"/>
    </row>
    <row r="32" spans="2:9">
      <c r="B32" s="52" t="s">
        <v>18</v>
      </c>
      <c r="C32" s="26">
        <f>SUMIFS('1. Staff costs'!S:S,'1. Staff costs'!C:C,B32,'1. Staff costs'!B:B,$C$21)
+SUMIFS(' 2-3-6. Travel&amp;Costs of Stay'!O:O,' 2-3-6. Travel&amp;Costs of Stay'!C:C,B32,' 2-3-6. Travel&amp;Costs of Stay'!B:B,$C$21)
+SUMIFS(' 2-3-6. Travel&amp;Costs of Stay'!P:P,' 2-3-6. Travel&amp;Costs of Stay'!C:C,B32,' 2-3-6. Travel&amp;Costs of Stay'!B:B,$C$21)
+SUMIFS('4. Equipment Costs'!H:H,'4. Equipment Costs'!C:C,B32,'4. Equipment Costs'!B:B,$C$21)
+SUMIFS('5. Subcontracting Costs'!H:H,'5. Subcontracting Costs'!C:C,B32,'5. Subcontracting Costs'!B:B,$C$21)
+SUMIFS(' 2-3-6. Travel&amp;Costs of Stay'!N:N,' 2-3-6. Travel&amp;Costs of Stay'!C:C,B32,' 2-3-6. Travel&amp;Costs of Stay'!B:B,$C$21)</f>
        <v>0</v>
      </c>
      <c r="D32" s="26">
        <f>SUMIFS('1. Staff costs'!S:S,'1. Staff costs'!C:C,B32,'1. Staff costs'!B:B,$D$21)
+SUMIFS(' 2-3-6. Travel&amp;Costs of Stay'!O:O,' 2-3-6. Travel&amp;Costs of Stay'!C:C,B32,' 2-3-6. Travel&amp;Costs of Stay'!B:B,$D$21)
+SUMIFS(' 2-3-6. Travel&amp;Costs of Stay'!P:P,' 2-3-6. Travel&amp;Costs of Stay'!C:C,B32,' 2-3-6. Travel&amp;Costs of Stay'!B:B,$D$21)
+SUMIFS('4. Equipment Costs'!H:H,'4. Equipment Costs'!C:C,B32,'4. Equipment Costs'!B:B,$D$21)
+SUMIFS('5. Subcontracting Costs'!H:H,'5. Subcontracting Costs'!C:C,B32,'5. Subcontracting Costs'!B:B,$D$21)
+SUMIFS(' 2-3-6. Travel&amp;Costs of Stay'!N:N,' 2-3-6. Travel&amp;Costs of Stay'!C:C,B32,' 2-3-6. Travel&amp;Costs of Stay'!B:B,$D$21)</f>
        <v>0</v>
      </c>
      <c r="E32" s="26">
        <f>SUMIFS('1. Staff costs'!S:S,'1. Staff costs'!C:C,B32,'1. Staff costs'!B:B,$E$21)
+SUMIFS(' 2-3-6. Travel&amp;Costs of Stay'!O:O,' 2-3-6. Travel&amp;Costs of Stay'!C:C,B32,' 2-3-6. Travel&amp;Costs of Stay'!B:B,$E$21)
+SUMIFS(' 2-3-6. Travel&amp;Costs of Stay'!P:P,' 2-3-6. Travel&amp;Costs of Stay'!C:C,B32,' 2-3-6. Travel&amp;Costs of Stay'!B:B,$E$21)
+SUMIFS('4. Equipment Costs'!H:H,'4. Equipment Costs'!C:C,B32,'4. Equipment Costs'!B:B,$E$21)
+SUMIFS('5. Subcontracting Costs'!H:H,'5. Subcontracting Costs'!C:C,B32,'5. Subcontracting Costs'!B:B,$E$21)
+SUMIFS(' 2-3-6. Travel&amp;Costs of Stay'!N:N,' 2-3-6. Travel&amp;Costs of Stay'!C:C,B32,' 2-3-6. Travel&amp;Costs of Stay'!B:B,$E$21)</f>
        <v>0</v>
      </c>
      <c r="F32" s="26">
        <f>SUMIFS('1. Staff costs'!S:S,'1. Staff costs'!C:C,B32,'1. Staff costs'!B:B,$F$21)
+SUMIFS(' 2-3-6. Travel&amp;Costs of Stay'!O:O,' 2-3-6. Travel&amp;Costs of Stay'!C:C,B32,' 2-3-6. Travel&amp;Costs of Stay'!B:B,$F$21)
+SUMIFS(' 2-3-6. Travel&amp;Costs of Stay'!P:P,' 2-3-6. Travel&amp;Costs of Stay'!C:C,B32,' 2-3-6. Travel&amp;Costs of Stay'!B:B,$F$21)
+SUMIFS('4. Equipment Costs'!H:H,'4. Equipment Costs'!C:C,B32,'4. Equipment Costs'!B:B,$F$21)
+SUMIFS('5. Subcontracting Costs'!H:H,'5. Subcontracting Costs'!C:C,B32,'5. Subcontracting Costs'!B:B,$F$21)
+SUMIFS(' 2-3-6. Travel&amp;Costs of Stay'!N:N,' 2-3-6. Travel&amp;Costs of Stay'!C:C,B32,' 2-3-6. Travel&amp;Costs of Stay'!B:B,$F$21)</f>
        <v>0</v>
      </c>
      <c r="G32" s="26">
        <f>SUMIFS('1. Staff costs'!S:S,'1. Staff costs'!C:C,B32,'1. Staff costs'!B:B,$G$21)
+SUMIFS(' 2-3-6. Travel&amp;Costs of Stay'!O:O,' 2-3-6. Travel&amp;Costs of Stay'!C:C,B32,' 2-3-6. Travel&amp;Costs of Stay'!B:B,$G$21)
+SUMIFS(' 2-3-6. Travel&amp;Costs of Stay'!P:P,' 2-3-6. Travel&amp;Costs of Stay'!C:C,B32,' 2-3-6. Travel&amp;Costs of Stay'!B:B,$G$21)
+SUMIFS('4. Equipment Costs'!H:H,'4. Equipment Costs'!C:C,B32,'4. Equipment Costs'!B:B,$G$21)
+SUMIFS('5. Subcontracting Costs'!H:H,'5. Subcontracting Costs'!C:C,B32,'5. Subcontracting Costs'!B:B,$G$21)
+SUMIFS(' 2-3-6. Travel&amp;Costs of Stay'!N:N,' 2-3-6. Travel&amp;Costs of Stay'!C:C,B32,' 2-3-6. Travel&amp;Costs of Stay'!B:B,$G$21)</f>
        <v>0</v>
      </c>
      <c r="H32" s="205">
        <f t="shared" si="3"/>
        <v>0</v>
      </c>
      <c r="I32" s="206"/>
    </row>
    <row r="33" spans="2:9">
      <c r="B33" s="52" t="s">
        <v>19</v>
      </c>
      <c r="C33" s="26">
        <f>SUMIFS('1. Staff costs'!S:S,'1. Staff costs'!C:C,B33,'1. Staff costs'!B:B,$C$21)
+SUMIFS(' 2-3-6. Travel&amp;Costs of Stay'!O:O,' 2-3-6. Travel&amp;Costs of Stay'!C:C,B33,' 2-3-6. Travel&amp;Costs of Stay'!B:B,$C$21)
+SUMIFS(' 2-3-6. Travel&amp;Costs of Stay'!P:P,' 2-3-6. Travel&amp;Costs of Stay'!C:C,B33,' 2-3-6. Travel&amp;Costs of Stay'!B:B,$C$21)
+SUMIFS('4. Equipment Costs'!H:H,'4. Equipment Costs'!C:C,B33,'4. Equipment Costs'!B:B,$C$21)
+SUMIFS('5. Subcontracting Costs'!H:H,'5. Subcontracting Costs'!C:C,B33,'5. Subcontracting Costs'!B:B,$C$21)
+SUMIFS(' 2-3-6. Travel&amp;Costs of Stay'!N:N,' 2-3-6. Travel&amp;Costs of Stay'!C:C,B33,' 2-3-6. Travel&amp;Costs of Stay'!B:B,$C$21)</f>
        <v>0</v>
      </c>
      <c r="D33" s="26">
        <f>SUMIFS('1. Staff costs'!S:S,'1. Staff costs'!C:C,B33,'1. Staff costs'!B:B,$D$21)
+SUMIFS(' 2-3-6. Travel&amp;Costs of Stay'!O:O,' 2-3-6. Travel&amp;Costs of Stay'!C:C,B33,' 2-3-6. Travel&amp;Costs of Stay'!B:B,$D$21)
+SUMIFS(' 2-3-6. Travel&amp;Costs of Stay'!P:P,' 2-3-6. Travel&amp;Costs of Stay'!C:C,B33,' 2-3-6. Travel&amp;Costs of Stay'!B:B,$D$21)
+SUMIFS('4. Equipment Costs'!H:H,'4. Equipment Costs'!C:C,B33,'4. Equipment Costs'!B:B,$D$21)
+SUMIFS('5. Subcontracting Costs'!H:H,'5. Subcontracting Costs'!C:C,B33,'5. Subcontracting Costs'!B:B,$D$21)
+SUMIFS(' 2-3-6. Travel&amp;Costs of Stay'!N:N,' 2-3-6. Travel&amp;Costs of Stay'!C:C,B33,' 2-3-6. Travel&amp;Costs of Stay'!B:B,$D$21)</f>
        <v>0</v>
      </c>
      <c r="E33" s="26">
        <f>SUMIFS('1. Staff costs'!S:S,'1. Staff costs'!C:C,B33,'1. Staff costs'!B:B,$E$21)
+SUMIFS(' 2-3-6. Travel&amp;Costs of Stay'!O:O,' 2-3-6. Travel&amp;Costs of Stay'!C:C,B33,' 2-3-6. Travel&amp;Costs of Stay'!B:B,$E$21)
+SUMIFS(' 2-3-6. Travel&amp;Costs of Stay'!P:P,' 2-3-6. Travel&amp;Costs of Stay'!C:C,B33,' 2-3-6. Travel&amp;Costs of Stay'!B:B,$E$21)
+SUMIFS('4. Equipment Costs'!H:H,'4. Equipment Costs'!C:C,B33,'4. Equipment Costs'!B:B,$E$21)
+SUMIFS('5. Subcontracting Costs'!H:H,'5. Subcontracting Costs'!C:C,B33,'5. Subcontracting Costs'!B:B,$E$21)
+SUMIFS(' 2-3-6. Travel&amp;Costs of Stay'!N:N,' 2-3-6. Travel&amp;Costs of Stay'!C:C,B33,' 2-3-6. Travel&amp;Costs of Stay'!B:B,$E$21)</f>
        <v>0</v>
      </c>
      <c r="F33" s="26">
        <f>SUMIFS('1. Staff costs'!S:S,'1. Staff costs'!C:C,B33,'1. Staff costs'!B:B,$F$21)
+SUMIFS(' 2-3-6. Travel&amp;Costs of Stay'!O:O,' 2-3-6. Travel&amp;Costs of Stay'!C:C,B33,' 2-3-6. Travel&amp;Costs of Stay'!B:B,$F$21)
+SUMIFS(' 2-3-6. Travel&amp;Costs of Stay'!P:P,' 2-3-6. Travel&amp;Costs of Stay'!C:C,B33,' 2-3-6. Travel&amp;Costs of Stay'!B:B,$F$21)
+SUMIFS('4. Equipment Costs'!H:H,'4. Equipment Costs'!C:C,B33,'4. Equipment Costs'!B:B,$F$21)
+SUMIFS('5. Subcontracting Costs'!H:H,'5. Subcontracting Costs'!C:C,B33,'5. Subcontracting Costs'!B:B,$F$21)
+SUMIFS(' 2-3-6. Travel&amp;Costs of Stay'!N:N,' 2-3-6. Travel&amp;Costs of Stay'!C:C,B33,' 2-3-6. Travel&amp;Costs of Stay'!B:B,$F$21)</f>
        <v>0</v>
      </c>
      <c r="G33" s="26">
        <f>SUMIFS('1. Staff costs'!S:S,'1. Staff costs'!C:C,B33,'1. Staff costs'!B:B,$G$21)
+SUMIFS(' 2-3-6. Travel&amp;Costs of Stay'!O:O,' 2-3-6. Travel&amp;Costs of Stay'!C:C,B33,' 2-3-6. Travel&amp;Costs of Stay'!B:B,$G$21)
+SUMIFS(' 2-3-6. Travel&amp;Costs of Stay'!P:P,' 2-3-6. Travel&amp;Costs of Stay'!C:C,B33,' 2-3-6. Travel&amp;Costs of Stay'!B:B,$G$21)
+SUMIFS('4. Equipment Costs'!H:H,'4. Equipment Costs'!C:C,B33,'4. Equipment Costs'!B:B,$G$21)
+SUMIFS('5. Subcontracting Costs'!H:H,'5. Subcontracting Costs'!C:C,B33,'5. Subcontracting Costs'!B:B,$G$21)
+SUMIFS(' 2-3-6. Travel&amp;Costs of Stay'!N:N,' 2-3-6. Travel&amp;Costs of Stay'!C:C,B33,' 2-3-6. Travel&amp;Costs of Stay'!B:B,$G$21)</f>
        <v>0</v>
      </c>
      <c r="H33" s="205">
        <f t="shared" si="3"/>
        <v>0</v>
      </c>
      <c r="I33" s="206"/>
    </row>
    <row r="34" spans="2:9">
      <c r="B34" s="52" t="s">
        <v>156</v>
      </c>
      <c r="C34" s="26">
        <f>SUMIFS('1. Staff costs'!S:S,'1. Staff costs'!C:C,B34,'1. Staff costs'!B:B,$C$21)
+SUMIFS(' 2-3-6. Travel&amp;Costs of Stay'!O:O,' 2-3-6. Travel&amp;Costs of Stay'!C:C,B34,' 2-3-6. Travel&amp;Costs of Stay'!B:B,$C$21)
+SUMIFS(' 2-3-6. Travel&amp;Costs of Stay'!P:P,' 2-3-6. Travel&amp;Costs of Stay'!C:C,B34,' 2-3-6. Travel&amp;Costs of Stay'!B:B,$C$21)
+SUMIFS('4. Equipment Costs'!H:H,'4. Equipment Costs'!C:C,B34,'4. Equipment Costs'!B:B,$C$21)
+SUMIFS('5. Subcontracting Costs'!H:H,'5. Subcontracting Costs'!C:C,B34,'5. Subcontracting Costs'!B:B,$C$21)
+SUMIFS(' 2-3-6. Travel&amp;Costs of Stay'!N:N,' 2-3-6. Travel&amp;Costs of Stay'!C:C,B34,' 2-3-6. Travel&amp;Costs of Stay'!B:B,$C$21)</f>
        <v>0</v>
      </c>
      <c r="D34" s="26">
        <f>SUMIFS('1. Staff costs'!S:S,'1. Staff costs'!C:C,B34,'1. Staff costs'!B:B,$D$21)
+SUMIFS(' 2-3-6. Travel&amp;Costs of Stay'!O:O,' 2-3-6. Travel&amp;Costs of Stay'!C:C,B34,' 2-3-6. Travel&amp;Costs of Stay'!B:B,$D$21)
+SUMIFS(' 2-3-6. Travel&amp;Costs of Stay'!P:P,' 2-3-6. Travel&amp;Costs of Stay'!C:C,B34,' 2-3-6. Travel&amp;Costs of Stay'!B:B,$D$21)
+SUMIFS('4. Equipment Costs'!H:H,'4. Equipment Costs'!C:C,B34,'4. Equipment Costs'!B:B,$D$21)
+SUMIFS('5. Subcontracting Costs'!H:H,'5. Subcontracting Costs'!C:C,B34,'5. Subcontracting Costs'!B:B,$D$21)
+SUMIFS(' 2-3-6. Travel&amp;Costs of Stay'!N:N,' 2-3-6. Travel&amp;Costs of Stay'!C:C,B34,' 2-3-6. Travel&amp;Costs of Stay'!B:B,$D$21)</f>
        <v>0</v>
      </c>
      <c r="E34" s="26">
        <f>SUMIFS('1. Staff costs'!S:S,'1. Staff costs'!C:C,B34,'1. Staff costs'!B:B,$E$21)
+SUMIFS(' 2-3-6. Travel&amp;Costs of Stay'!O:O,' 2-3-6. Travel&amp;Costs of Stay'!C:C,B34,' 2-3-6. Travel&amp;Costs of Stay'!B:B,$E$21)
+SUMIFS(' 2-3-6. Travel&amp;Costs of Stay'!P:P,' 2-3-6. Travel&amp;Costs of Stay'!C:C,B34,' 2-3-6. Travel&amp;Costs of Stay'!B:B,$E$21)
+SUMIFS('4. Equipment Costs'!H:H,'4. Equipment Costs'!C:C,B34,'4. Equipment Costs'!B:B,$E$21)
+SUMIFS('5. Subcontracting Costs'!H:H,'5. Subcontracting Costs'!C:C,B34,'5. Subcontracting Costs'!B:B,$E$21)
+SUMIFS(' 2-3-6. Travel&amp;Costs of Stay'!N:N,' 2-3-6. Travel&amp;Costs of Stay'!C:C,B34,' 2-3-6. Travel&amp;Costs of Stay'!B:B,$E$21)</f>
        <v>0</v>
      </c>
      <c r="F34" s="26">
        <f>SUMIFS('1. Staff costs'!S:S,'1. Staff costs'!C:C,B34,'1. Staff costs'!B:B,$F$21)
+SUMIFS(' 2-3-6. Travel&amp;Costs of Stay'!O:O,' 2-3-6. Travel&amp;Costs of Stay'!C:C,B34,' 2-3-6. Travel&amp;Costs of Stay'!B:B,$F$21)
+SUMIFS(' 2-3-6. Travel&amp;Costs of Stay'!P:P,' 2-3-6. Travel&amp;Costs of Stay'!C:C,B34,' 2-3-6. Travel&amp;Costs of Stay'!B:B,$F$21)
+SUMIFS('4. Equipment Costs'!H:H,'4. Equipment Costs'!C:C,B34,'4. Equipment Costs'!B:B,$F$21)
+SUMIFS('5. Subcontracting Costs'!H:H,'5. Subcontracting Costs'!C:C,B34,'5. Subcontracting Costs'!B:B,$F$21)
+SUMIFS(' 2-3-6. Travel&amp;Costs of Stay'!N:N,' 2-3-6. Travel&amp;Costs of Stay'!C:C,B34,' 2-3-6. Travel&amp;Costs of Stay'!B:B,$F$21)</f>
        <v>0</v>
      </c>
      <c r="G34" s="26">
        <f>SUMIFS('1. Staff costs'!S:S,'1. Staff costs'!C:C,B34,'1. Staff costs'!B:B,$G$21)
+SUMIFS(' 2-3-6. Travel&amp;Costs of Stay'!O:O,' 2-3-6. Travel&amp;Costs of Stay'!C:C,B34,' 2-3-6. Travel&amp;Costs of Stay'!B:B,$G$21)
+SUMIFS(' 2-3-6. Travel&amp;Costs of Stay'!P:P,' 2-3-6. Travel&amp;Costs of Stay'!C:C,B34,' 2-3-6. Travel&amp;Costs of Stay'!B:B,$G$21)
+SUMIFS('4. Equipment Costs'!H:H,'4. Equipment Costs'!C:C,B34,'4. Equipment Costs'!B:B,$G$21)
+SUMIFS('5. Subcontracting Costs'!H:H,'5. Subcontracting Costs'!C:C,B34,'5. Subcontracting Costs'!B:B,$G$21)
+SUMIFS(' 2-3-6. Travel&amp;Costs of Stay'!N:N,' 2-3-6. Travel&amp;Costs of Stay'!C:C,B34,' 2-3-6. Travel&amp;Costs of Stay'!B:B,$G$21)</f>
        <v>0</v>
      </c>
      <c r="H34" s="205">
        <f t="shared" si="3"/>
        <v>0</v>
      </c>
      <c r="I34" s="206"/>
    </row>
    <row r="35" spans="2:9">
      <c r="B35" s="52" t="s">
        <v>20</v>
      </c>
      <c r="C35" s="26">
        <f>SUMIFS('1. Staff costs'!S:S,'1. Staff costs'!C:C,B35,'1. Staff costs'!B:B,$C$21)
+SUMIFS(' 2-3-6. Travel&amp;Costs of Stay'!O:O,' 2-3-6. Travel&amp;Costs of Stay'!C:C,B35,' 2-3-6. Travel&amp;Costs of Stay'!B:B,$C$21)
+SUMIFS(' 2-3-6. Travel&amp;Costs of Stay'!P:P,' 2-3-6. Travel&amp;Costs of Stay'!C:C,B35,' 2-3-6. Travel&amp;Costs of Stay'!B:B,$C$21)
+SUMIFS('4. Equipment Costs'!H:H,'4. Equipment Costs'!C:C,B35,'4. Equipment Costs'!B:B,$C$21)
+SUMIFS('5. Subcontracting Costs'!H:H,'5. Subcontracting Costs'!C:C,B35,'5. Subcontracting Costs'!B:B,$C$21)
+SUMIFS(' 2-3-6. Travel&amp;Costs of Stay'!N:N,' 2-3-6. Travel&amp;Costs of Stay'!C:C,B35,' 2-3-6. Travel&amp;Costs of Stay'!B:B,$C$21)</f>
        <v>0</v>
      </c>
      <c r="D35" s="26">
        <f>SUMIFS('1. Staff costs'!S:S,'1. Staff costs'!C:C,B35,'1. Staff costs'!B:B,$D$21)
+SUMIFS(' 2-3-6. Travel&amp;Costs of Stay'!O:O,' 2-3-6. Travel&amp;Costs of Stay'!C:C,B35,' 2-3-6. Travel&amp;Costs of Stay'!B:B,$D$21)
+SUMIFS(' 2-3-6. Travel&amp;Costs of Stay'!P:P,' 2-3-6. Travel&amp;Costs of Stay'!C:C,B35,' 2-3-6. Travel&amp;Costs of Stay'!B:B,$D$21)
+SUMIFS('4. Equipment Costs'!H:H,'4. Equipment Costs'!C:C,B35,'4. Equipment Costs'!B:B,$D$21)
+SUMIFS('5. Subcontracting Costs'!H:H,'5. Subcontracting Costs'!C:C,B35,'5. Subcontracting Costs'!B:B,$D$21)
+SUMIFS(' 2-3-6. Travel&amp;Costs of Stay'!N:N,' 2-3-6. Travel&amp;Costs of Stay'!C:C,B35,' 2-3-6. Travel&amp;Costs of Stay'!B:B,$D$21)</f>
        <v>0</v>
      </c>
      <c r="E35" s="26">
        <f>SUMIFS('1. Staff costs'!S:S,'1. Staff costs'!C:C,B35,'1. Staff costs'!B:B,$E$21)
+SUMIFS(' 2-3-6. Travel&amp;Costs of Stay'!O:O,' 2-3-6. Travel&amp;Costs of Stay'!C:C,B35,' 2-3-6. Travel&amp;Costs of Stay'!B:B,$E$21)
+SUMIFS(' 2-3-6. Travel&amp;Costs of Stay'!P:P,' 2-3-6. Travel&amp;Costs of Stay'!C:C,B35,' 2-3-6. Travel&amp;Costs of Stay'!B:B,$E$21)
+SUMIFS('4. Equipment Costs'!H:H,'4. Equipment Costs'!C:C,B35,'4. Equipment Costs'!B:B,$E$21)
+SUMIFS('5. Subcontracting Costs'!H:H,'5. Subcontracting Costs'!C:C,B35,'5. Subcontracting Costs'!B:B,$E$21)
+SUMIFS(' 2-3-6. Travel&amp;Costs of Stay'!N:N,' 2-3-6. Travel&amp;Costs of Stay'!C:C,B35,' 2-3-6. Travel&amp;Costs of Stay'!B:B,$E$21)</f>
        <v>0</v>
      </c>
      <c r="F35" s="26">
        <f>SUMIFS('1. Staff costs'!S:S,'1. Staff costs'!C:C,B35,'1. Staff costs'!B:B,$F$21)
+SUMIFS(' 2-3-6. Travel&amp;Costs of Stay'!O:O,' 2-3-6. Travel&amp;Costs of Stay'!C:C,B35,' 2-3-6. Travel&amp;Costs of Stay'!B:B,$F$21)
+SUMIFS(' 2-3-6. Travel&amp;Costs of Stay'!P:P,' 2-3-6. Travel&amp;Costs of Stay'!C:C,B35,' 2-3-6. Travel&amp;Costs of Stay'!B:B,$F$21)
+SUMIFS('4. Equipment Costs'!H:H,'4. Equipment Costs'!C:C,B35,'4. Equipment Costs'!B:B,$F$21)
+SUMIFS('5. Subcontracting Costs'!H:H,'5. Subcontracting Costs'!C:C,B35,'5. Subcontracting Costs'!B:B,$F$21)
+SUMIFS(' 2-3-6. Travel&amp;Costs of Stay'!N:N,' 2-3-6. Travel&amp;Costs of Stay'!C:C,B35,' 2-3-6. Travel&amp;Costs of Stay'!B:B,$F$21)</f>
        <v>0</v>
      </c>
      <c r="G35" s="26">
        <f>SUMIFS('1. Staff costs'!S:S,'1. Staff costs'!C:C,B35,'1. Staff costs'!B:B,$G$21)
+SUMIFS(' 2-3-6. Travel&amp;Costs of Stay'!O:O,' 2-3-6. Travel&amp;Costs of Stay'!C:C,B35,' 2-3-6. Travel&amp;Costs of Stay'!B:B,$G$21)
+SUMIFS(' 2-3-6. Travel&amp;Costs of Stay'!P:P,' 2-3-6. Travel&amp;Costs of Stay'!C:C,B35,' 2-3-6. Travel&amp;Costs of Stay'!B:B,$G$21)
+SUMIFS('4. Equipment Costs'!H:H,'4. Equipment Costs'!C:C,B35,'4. Equipment Costs'!B:B,$G$21)
+SUMIFS('5. Subcontracting Costs'!H:H,'5. Subcontracting Costs'!C:C,B35,'5. Subcontracting Costs'!B:B,$G$21)
+SUMIFS(' 2-3-6. Travel&amp;Costs of Stay'!N:N,' 2-3-6. Travel&amp;Costs of Stay'!C:C,B35,' 2-3-6. Travel&amp;Costs of Stay'!B:B,$G$21)</f>
        <v>0</v>
      </c>
      <c r="H35" s="205">
        <f t="shared" ref="H35:H76" si="4">SUM(C35:G35)</f>
        <v>0</v>
      </c>
      <c r="I35" s="206"/>
    </row>
    <row r="36" spans="2:9">
      <c r="B36" s="52" t="s">
        <v>21</v>
      </c>
      <c r="C36" s="26">
        <f>SUMIFS('1. Staff costs'!S:S,'1. Staff costs'!C:C,B36,'1. Staff costs'!B:B,$C$21)
+SUMIFS(' 2-3-6. Travel&amp;Costs of Stay'!O:O,' 2-3-6. Travel&amp;Costs of Stay'!C:C,B36,' 2-3-6. Travel&amp;Costs of Stay'!B:B,$C$21)
+SUMIFS(' 2-3-6. Travel&amp;Costs of Stay'!P:P,' 2-3-6. Travel&amp;Costs of Stay'!C:C,B36,' 2-3-6. Travel&amp;Costs of Stay'!B:B,$C$21)
+SUMIFS('4. Equipment Costs'!H:H,'4. Equipment Costs'!C:C,B36,'4. Equipment Costs'!B:B,$C$21)
+SUMIFS('5. Subcontracting Costs'!H:H,'5. Subcontracting Costs'!C:C,B36,'5. Subcontracting Costs'!B:B,$C$21)
+SUMIFS(' 2-3-6. Travel&amp;Costs of Stay'!N:N,' 2-3-6. Travel&amp;Costs of Stay'!C:C,B36,' 2-3-6. Travel&amp;Costs of Stay'!B:B,$C$21)</f>
        <v>0</v>
      </c>
      <c r="D36" s="26">
        <f>SUMIFS('1. Staff costs'!S:S,'1. Staff costs'!C:C,B36,'1. Staff costs'!B:B,$D$21)
+SUMIFS(' 2-3-6. Travel&amp;Costs of Stay'!O:O,' 2-3-6. Travel&amp;Costs of Stay'!C:C,B36,' 2-3-6. Travel&amp;Costs of Stay'!B:B,$D$21)
+SUMIFS(' 2-3-6. Travel&amp;Costs of Stay'!P:P,' 2-3-6. Travel&amp;Costs of Stay'!C:C,B36,' 2-3-6. Travel&amp;Costs of Stay'!B:B,$D$21)
+SUMIFS('4. Equipment Costs'!H:H,'4. Equipment Costs'!C:C,B36,'4. Equipment Costs'!B:B,$D$21)
+SUMIFS('5. Subcontracting Costs'!H:H,'5. Subcontracting Costs'!C:C,B36,'5. Subcontracting Costs'!B:B,$D$21)
+SUMIFS(' 2-3-6. Travel&amp;Costs of Stay'!N:N,' 2-3-6. Travel&amp;Costs of Stay'!C:C,B36,' 2-3-6. Travel&amp;Costs of Stay'!B:B,$D$21)</f>
        <v>0</v>
      </c>
      <c r="E36" s="26">
        <f>SUMIFS('1. Staff costs'!S:S,'1. Staff costs'!C:C,B36,'1. Staff costs'!B:B,$E$21)
+SUMIFS(' 2-3-6. Travel&amp;Costs of Stay'!O:O,' 2-3-6. Travel&amp;Costs of Stay'!C:C,B36,' 2-3-6. Travel&amp;Costs of Stay'!B:B,$E$21)
+SUMIFS(' 2-3-6. Travel&amp;Costs of Stay'!P:P,' 2-3-6. Travel&amp;Costs of Stay'!C:C,B36,' 2-3-6. Travel&amp;Costs of Stay'!B:B,$E$21)
+SUMIFS('4. Equipment Costs'!H:H,'4. Equipment Costs'!C:C,B36,'4. Equipment Costs'!B:B,$E$21)
+SUMIFS('5. Subcontracting Costs'!H:H,'5. Subcontracting Costs'!C:C,B36,'5. Subcontracting Costs'!B:B,$E$21)
+SUMIFS(' 2-3-6. Travel&amp;Costs of Stay'!N:N,' 2-3-6. Travel&amp;Costs of Stay'!C:C,B36,' 2-3-6. Travel&amp;Costs of Stay'!B:B,$E$21)</f>
        <v>0</v>
      </c>
      <c r="F36" s="26">
        <f>SUMIFS('1. Staff costs'!S:S,'1. Staff costs'!C:C,B36,'1. Staff costs'!B:B,$F$21)
+SUMIFS(' 2-3-6. Travel&amp;Costs of Stay'!O:O,' 2-3-6. Travel&amp;Costs of Stay'!C:C,B36,' 2-3-6. Travel&amp;Costs of Stay'!B:B,$F$21)
+SUMIFS(' 2-3-6. Travel&amp;Costs of Stay'!P:P,' 2-3-6. Travel&amp;Costs of Stay'!C:C,B36,' 2-3-6. Travel&amp;Costs of Stay'!B:B,$F$21)
+SUMIFS('4. Equipment Costs'!H:H,'4. Equipment Costs'!C:C,B36,'4. Equipment Costs'!B:B,$F$21)
+SUMIFS('5. Subcontracting Costs'!H:H,'5. Subcontracting Costs'!C:C,B36,'5. Subcontracting Costs'!B:B,$F$21)
+SUMIFS(' 2-3-6. Travel&amp;Costs of Stay'!N:N,' 2-3-6. Travel&amp;Costs of Stay'!C:C,B36,' 2-3-6. Travel&amp;Costs of Stay'!B:B,$F$21)</f>
        <v>0</v>
      </c>
      <c r="G36" s="26">
        <f>SUMIFS('1. Staff costs'!S:S,'1. Staff costs'!C:C,B36,'1. Staff costs'!B:B,$G$21)
+SUMIFS(' 2-3-6. Travel&amp;Costs of Stay'!O:O,' 2-3-6. Travel&amp;Costs of Stay'!C:C,B36,' 2-3-6. Travel&amp;Costs of Stay'!B:B,$G$21)
+SUMIFS(' 2-3-6. Travel&amp;Costs of Stay'!P:P,' 2-3-6. Travel&amp;Costs of Stay'!C:C,B36,' 2-3-6. Travel&amp;Costs of Stay'!B:B,$G$21)
+SUMIFS('4. Equipment Costs'!H:H,'4. Equipment Costs'!C:C,B36,'4. Equipment Costs'!B:B,$G$21)
+SUMIFS('5. Subcontracting Costs'!H:H,'5. Subcontracting Costs'!C:C,B36,'5. Subcontracting Costs'!B:B,$G$21)
+SUMIFS(' 2-3-6. Travel&amp;Costs of Stay'!N:N,' 2-3-6. Travel&amp;Costs of Stay'!C:C,B36,' 2-3-6. Travel&amp;Costs of Stay'!B:B,$G$21)</f>
        <v>0</v>
      </c>
      <c r="H36" s="205">
        <f t="shared" si="4"/>
        <v>0</v>
      </c>
      <c r="I36" s="206"/>
    </row>
    <row r="37" spans="2:9">
      <c r="B37" s="52" t="s">
        <v>22</v>
      </c>
      <c r="C37" s="26">
        <f>SUMIFS('1. Staff costs'!S:S,'1. Staff costs'!C:C,B37,'1. Staff costs'!B:B,$C$21)
+SUMIFS(' 2-3-6. Travel&amp;Costs of Stay'!O:O,' 2-3-6. Travel&amp;Costs of Stay'!C:C,B37,' 2-3-6. Travel&amp;Costs of Stay'!B:B,$C$21)
+SUMIFS(' 2-3-6. Travel&amp;Costs of Stay'!P:P,' 2-3-6. Travel&amp;Costs of Stay'!C:C,B37,' 2-3-6. Travel&amp;Costs of Stay'!B:B,$C$21)
+SUMIFS('4. Equipment Costs'!H:H,'4. Equipment Costs'!C:C,B37,'4. Equipment Costs'!B:B,$C$21)
+SUMIFS('5. Subcontracting Costs'!H:H,'5. Subcontracting Costs'!C:C,B37,'5. Subcontracting Costs'!B:B,$C$21)
+SUMIFS(' 2-3-6. Travel&amp;Costs of Stay'!N:N,' 2-3-6. Travel&amp;Costs of Stay'!C:C,B37,' 2-3-6. Travel&amp;Costs of Stay'!B:B,$C$21)</f>
        <v>0</v>
      </c>
      <c r="D37" s="26">
        <f>SUMIFS('1. Staff costs'!S:S,'1. Staff costs'!C:C,B37,'1. Staff costs'!B:B,$D$21)
+SUMIFS(' 2-3-6. Travel&amp;Costs of Stay'!O:O,' 2-3-6. Travel&amp;Costs of Stay'!C:C,B37,' 2-3-6. Travel&amp;Costs of Stay'!B:B,$D$21)
+SUMIFS(' 2-3-6. Travel&amp;Costs of Stay'!P:P,' 2-3-6. Travel&amp;Costs of Stay'!C:C,B37,' 2-3-6. Travel&amp;Costs of Stay'!B:B,$D$21)
+SUMIFS('4. Equipment Costs'!H:H,'4. Equipment Costs'!C:C,B37,'4. Equipment Costs'!B:B,$D$21)
+SUMIFS('5. Subcontracting Costs'!H:H,'5. Subcontracting Costs'!C:C,B37,'5. Subcontracting Costs'!B:B,$D$21)
+SUMIFS(' 2-3-6. Travel&amp;Costs of Stay'!N:N,' 2-3-6. Travel&amp;Costs of Stay'!C:C,B37,' 2-3-6. Travel&amp;Costs of Stay'!B:B,$D$21)</f>
        <v>0</v>
      </c>
      <c r="E37" s="26">
        <f>SUMIFS('1. Staff costs'!S:S,'1. Staff costs'!C:C,B37,'1. Staff costs'!B:B,$E$21)
+SUMIFS(' 2-3-6. Travel&amp;Costs of Stay'!O:O,' 2-3-6. Travel&amp;Costs of Stay'!C:C,B37,' 2-3-6. Travel&amp;Costs of Stay'!B:B,$E$21)
+SUMIFS(' 2-3-6. Travel&amp;Costs of Stay'!P:P,' 2-3-6. Travel&amp;Costs of Stay'!C:C,B37,' 2-3-6. Travel&amp;Costs of Stay'!B:B,$E$21)
+SUMIFS('4. Equipment Costs'!H:H,'4. Equipment Costs'!C:C,B37,'4. Equipment Costs'!B:B,$E$21)
+SUMIFS('5. Subcontracting Costs'!H:H,'5. Subcontracting Costs'!C:C,B37,'5. Subcontracting Costs'!B:B,$E$21)
+SUMIFS(' 2-3-6. Travel&amp;Costs of Stay'!N:N,' 2-3-6. Travel&amp;Costs of Stay'!C:C,B37,' 2-3-6. Travel&amp;Costs of Stay'!B:B,$E$21)</f>
        <v>0</v>
      </c>
      <c r="F37" s="26">
        <f>SUMIFS('1. Staff costs'!S:S,'1. Staff costs'!C:C,B37,'1. Staff costs'!B:B,$F$21)
+SUMIFS(' 2-3-6. Travel&amp;Costs of Stay'!O:O,' 2-3-6. Travel&amp;Costs of Stay'!C:C,B37,' 2-3-6. Travel&amp;Costs of Stay'!B:B,$F$21)
+SUMIFS(' 2-3-6. Travel&amp;Costs of Stay'!P:P,' 2-3-6. Travel&amp;Costs of Stay'!C:C,B37,' 2-3-6. Travel&amp;Costs of Stay'!B:B,$F$21)
+SUMIFS('4. Equipment Costs'!H:H,'4. Equipment Costs'!C:C,B37,'4. Equipment Costs'!B:B,$F$21)
+SUMIFS('5. Subcontracting Costs'!H:H,'5. Subcontracting Costs'!C:C,B37,'5. Subcontracting Costs'!B:B,$F$21)
+SUMIFS(' 2-3-6. Travel&amp;Costs of Stay'!N:N,' 2-3-6. Travel&amp;Costs of Stay'!C:C,B37,' 2-3-6. Travel&amp;Costs of Stay'!B:B,$F$21)</f>
        <v>0</v>
      </c>
      <c r="G37" s="26">
        <f>SUMIFS('1. Staff costs'!S:S,'1. Staff costs'!C:C,B37,'1. Staff costs'!B:B,$G$21)
+SUMIFS(' 2-3-6. Travel&amp;Costs of Stay'!O:O,' 2-3-6. Travel&amp;Costs of Stay'!C:C,B37,' 2-3-6. Travel&amp;Costs of Stay'!B:B,$G$21)
+SUMIFS(' 2-3-6. Travel&amp;Costs of Stay'!P:P,' 2-3-6. Travel&amp;Costs of Stay'!C:C,B37,' 2-3-6. Travel&amp;Costs of Stay'!B:B,$G$21)
+SUMIFS('4. Equipment Costs'!H:H,'4. Equipment Costs'!C:C,B37,'4. Equipment Costs'!B:B,$G$21)
+SUMIFS('5. Subcontracting Costs'!H:H,'5. Subcontracting Costs'!C:C,B37,'5. Subcontracting Costs'!B:B,$G$21)
+SUMIFS(' 2-3-6. Travel&amp;Costs of Stay'!N:N,' 2-3-6. Travel&amp;Costs of Stay'!C:C,B37,' 2-3-6. Travel&amp;Costs of Stay'!B:B,$G$21)</f>
        <v>0</v>
      </c>
      <c r="H37" s="205">
        <f t="shared" si="4"/>
        <v>0</v>
      </c>
      <c r="I37" s="206"/>
    </row>
    <row r="38" spans="2:9">
      <c r="B38" s="52" t="s">
        <v>23</v>
      </c>
      <c r="C38" s="26">
        <f>SUMIFS('1. Staff costs'!S:S,'1. Staff costs'!C:C,B38,'1. Staff costs'!B:B,$C$21)
+SUMIFS(' 2-3-6. Travel&amp;Costs of Stay'!O:O,' 2-3-6. Travel&amp;Costs of Stay'!C:C,B38,' 2-3-6. Travel&amp;Costs of Stay'!B:B,$C$21)
+SUMIFS(' 2-3-6. Travel&amp;Costs of Stay'!P:P,' 2-3-6. Travel&amp;Costs of Stay'!C:C,B38,' 2-3-6. Travel&amp;Costs of Stay'!B:B,$C$21)
+SUMIFS('4. Equipment Costs'!H:H,'4. Equipment Costs'!C:C,B38,'4. Equipment Costs'!B:B,$C$21)
+SUMIFS('5. Subcontracting Costs'!H:H,'5. Subcontracting Costs'!C:C,B38,'5. Subcontracting Costs'!B:B,$C$21)
+SUMIFS(' 2-3-6. Travel&amp;Costs of Stay'!N:N,' 2-3-6. Travel&amp;Costs of Stay'!C:C,B38,' 2-3-6. Travel&amp;Costs of Stay'!B:B,$C$21)</f>
        <v>0</v>
      </c>
      <c r="D38" s="26">
        <f>SUMIFS('1. Staff costs'!S:S,'1. Staff costs'!C:C,B38,'1. Staff costs'!B:B,$D$21)
+SUMIFS(' 2-3-6. Travel&amp;Costs of Stay'!O:O,' 2-3-6. Travel&amp;Costs of Stay'!C:C,B38,' 2-3-6. Travel&amp;Costs of Stay'!B:B,$D$21)
+SUMIFS(' 2-3-6. Travel&amp;Costs of Stay'!P:P,' 2-3-6. Travel&amp;Costs of Stay'!C:C,B38,' 2-3-6. Travel&amp;Costs of Stay'!B:B,$D$21)
+SUMIFS('4. Equipment Costs'!H:H,'4. Equipment Costs'!C:C,B38,'4. Equipment Costs'!B:B,$D$21)
+SUMIFS('5. Subcontracting Costs'!H:H,'5. Subcontracting Costs'!C:C,B38,'5. Subcontracting Costs'!B:B,$D$21)
+SUMIFS(' 2-3-6. Travel&amp;Costs of Stay'!N:N,' 2-3-6. Travel&amp;Costs of Stay'!C:C,B38,' 2-3-6. Travel&amp;Costs of Stay'!B:B,$D$21)</f>
        <v>0</v>
      </c>
      <c r="E38" s="26">
        <f>SUMIFS('1. Staff costs'!S:S,'1. Staff costs'!C:C,B38,'1. Staff costs'!B:B,$E$21)
+SUMIFS(' 2-3-6. Travel&amp;Costs of Stay'!O:O,' 2-3-6. Travel&amp;Costs of Stay'!C:C,B38,' 2-3-6. Travel&amp;Costs of Stay'!B:B,$E$21)
+SUMIFS(' 2-3-6. Travel&amp;Costs of Stay'!P:P,' 2-3-6. Travel&amp;Costs of Stay'!C:C,B38,' 2-3-6. Travel&amp;Costs of Stay'!B:B,$E$21)
+SUMIFS('4. Equipment Costs'!H:H,'4. Equipment Costs'!C:C,B38,'4. Equipment Costs'!B:B,$E$21)
+SUMIFS('5. Subcontracting Costs'!H:H,'5. Subcontracting Costs'!C:C,B38,'5. Subcontracting Costs'!B:B,$E$21)
+SUMIFS(' 2-3-6. Travel&amp;Costs of Stay'!N:N,' 2-3-6. Travel&amp;Costs of Stay'!C:C,B38,' 2-3-6. Travel&amp;Costs of Stay'!B:B,$E$21)</f>
        <v>0</v>
      </c>
      <c r="F38" s="26">
        <f>SUMIFS('1. Staff costs'!S:S,'1. Staff costs'!C:C,B38,'1. Staff costs'!B:B,$F$21)
+SUMIFS(' 2-3-6. Travel&amp;Costs of Stay'!O:O,' 2-3-6. Travel&amp;Costs of Stay'!C:C,B38,' 2-3-6. Travel&amp;Costs of Stay'!B:B,$F$21)
+SUMIFS(' 2-3-6. Travel&amp;Costs of Stay'!P:P,' 2-3-6. Travel&amp;Costs of Stay'!C:C,B38,' 2-3-6. Travel&amp;Costs of Stay'!B:B,$F$21)
+SUMIFS('4. Equipment Costs'!H:H,'4. Equipment Costs'!C:C,B38,'4. Equipment Costs'!B:B,$F$21)
+SUMIFS('5. Subcontracting Costs'!H:H,'5. Subcontracting Costs'!C:C,B38,'5. Subcontracting Costs'!B:B,$F$21)
+SUMIFS(' 2-3-6. Travel&amp;Costs of Stay'!N:N,' 2-3-6. Travel&amp;Costs of Stay'!C:C,B38,' 2-3-6. Travel&amp;Costs of Stay'!B:B,$F$21)</f>
        <v>0</v>
      </c>
      <c r="G38" s="26">
        <f>SUMIFS('1. Staff costs'!S:S,'1. Staff costs'!C:C,B38,'1. Staff costs'!B:B,$G$21)
+SUMIFS(' 2-3-6. Travel&amp;Costs of Stay'!O:O,' 2-3-6. Travel&amp;Costs of Stay'!C:C,B38,' 2-3-6. Travel&amp;Costs of Stay'!B:B,$G$21)
+SUMIFS(' 2-3-6. Travel&amp;Costs of Stay'!P:P,' 2-3-6. Travel&amp;Costs of Stay'!C:C,B38,' 2-3-6. Travel&amp;Costs of Stay'!B:B,$G$21)
+SUMIFS('4. Equipment Costs'!H:H,'4. Equipment Costs'!C:C,B38,'4. Equipment Costs'!B:B,$G$21)
+SUMIFS('5. Subcontracting Costs'!H:H,'5. Subcontracting Costs'!C:C,B38,'5. Subcontracting Costs'!B:B,$G$21)
+SUMIFS(' 2-3-6. Travel&amp;Costs of Stay'!N:N,' 2-3-6. Travel&amp;Costs of Stay'!C:C,B38,' 2-3-6. Travel&amp;Costs of Stay'!B:B,$G$21)</f>
        <v>0</v>
      </c>
      <c r="H38" s="205">
        <f t="shared" si="4"/>
        <v>0</v>
      </c>
      <c r="I38" s="206"/>
    </row>
    <row r="39" spans="2:9">
      <c r="B39" s="52" t="s">
        <v>24</v>
      </c>
      <c r="C39" s="26">
        <f>SUMIFS('1. Staff costs'!S:S,'1. Staff costs'!C:C,B39,'1. Staff costs'!B:B,$C$21)
+SUMIFS(' 2-3-6. Travel&amp;Costs of Stay'!O:O,' 2-3-6. Travel&amp;Costs of Stay'!C:C,B39,' 2-3-6. Travel&amp;Costs of Stay'!B:B,$C$21)
+SUMIFS(' 2-3-6. Travel&amp;Costs of Stay'!P:P,' 2-3-6. Travel&amp;Costs of Stay'!C:C,B39,' 2-3-6. Travel&amp;Costs of Stay'!B:B,$C$21)
+SUMIFS('4. Equipment Costs'!H:H,'4. Equipment Costs'!C:C,B39,'4. Equipment Costs'!B:B,$C$21)
+SUMIFS('5. Subcontracting Costs'!H:H,'5. Subcontracting Costs'!C:C,B39,'5. Subcontracting Costs'!B:B,$C$21)
+SUMIFS(' 2-3-6. Travel&amp;Costs of Stay'!N:N,' 2-3-6. Travel&amp;Costs of Stay'!C:C,B39,' 2-3-6. Travel&amp;Costs of Stay'!B:B,$C$21)</f>
        <v>0</v>
      </c>
      <c r="D39" s="26">
        <f>SUMIFS('1. Staff costs'!S:S,'1. Staff costs'!C:C,B39,'1. Staff costs'!B:B,$D$21)
+SUMIFS(' 2-3-6. Travel&amp;Costs of Stay'!O:O,' 2-3-6. Travel&amp;Costs of Stay'!C:C,B39,' 2-3-6. Travel&amp;Costs of Stay'!B:B,$D$21)
+SUMIFS(' 2-3-6. Travel&amp;Costs of Stay'!P:P,' 2-3-6. Travel&amp;Costs of Stay'!C:C,B39,' 2-3-6. Travel&amp;Costs of Stay'!B:B,$D$21)
+SUMIFS('4. Equipment Costs'!H:H,'4. Equipment Costs'!C:C,B39,'4. Equipment Costs'!B:B,$D$21)
+SUMIFS('5. Subcontracting Costs'!H:H,'5. Subcontracting Costs'!C:C,B39,'5. Subcontracting Costs'!B:B,$D$21)
+SUMIFS(' 2-3-6. Travel&amp;Costs of Stay'!N:N,' 2-3-6. Travel&amp;Costs of Stay'!C:C,B39,' 2-3-6. Travel&amp;Costs of Stay'!B:B,$D$21)</f>
        <v>0</v>
      </c>
      <c r="E39" s="26">
        <f>SUMIFS('1. Staff costs'!S:S,'1. Staff costs'!C:C,B39,'1. Staff costs'!B:B,$E$21)
+SUMIFS(' 2-3-6. Travel&amp;Costs of Stay'!O:O,' 2-3-6. Travel&amp;Costs of Stay'!C:C,B39,' 2-3-6. Travel&amp;Costs of Stay'!B:B,$E$21)
+SUMIFS(' 2-3-6. Travel&amp;Costs of Stay'!P:P,' 2-3-6. Travel&amp;Costs of Stay'!C:C,B39,' 2-3-6. Travel&amp;Costs of Stay'!B:B,$E$21)
+SUMIFS('4. Equipment Costs'!H:H,'4. Equipment Costs'!C:C,B39,'4. Equipment Costs'!B:B,$E$21)
+SUMIFS('5. Subcontracting Costs'!H:H,'5. Subcontracting Costs'!C:C,B39,'5. Subcontracting Costs'!B:B,$E$21)
+SUMIFS(' 2-3-6. Travel&amp;Costs of Stay'!N:N,' 2-3-6. Travel&amp;Costs of Stay'!C:C,B39,' 2-3-6. Travel&amp;Costs of Stay'!B:B,$E$21)</f>
        <v>0</v>
      </c>
      <c r="F39" s="26">
        <f>SUMIFS('1. Staff costs'!S:S,'1. Staff costs'!C:C,B39,'1. Staff costs'!B:B,$F$21)
+SUMIFS(' 2-3-6. Travel&amp;Costs of Stay'!O:O,' 2-3-6. Travel&amp;Costs of Stay'!C:C,B39,' 2-3-6. Travel&amp;Costs of Stay'!B:B,$F$21)
+SUMIFS(' 2-3-6. Travel&amp;Costs of Stay'!P:P,' 2-3-6. Travel&amp;Costs of Stay'!C:C,B39,' 2-3-6. Travel&amp;Costs of Stay'!B:B,$F$21)
+SUMIFS('4. Equipment Costs'!H:H,'4. Equipment Costs'!C:C,B39,'4. Equipment Costs'!B:B,$F$21)
+SUMIFS('5. Subcontracting Costs'!H:H,'5. Subcontracting Costs'!C:C,B39,'5. Subcontracting Costs'!B:B,$F$21)
+SUMIFS(' 2-3-6. Travel&amp;Costs of Stay'!N:N,' 2-3-6. Travel&amp;Costs of Stay'!C:C,B39,' 2-3-6. Travel&amp;Costs of Stay'!B:B,$F$21)</f>
        <v>0</v>
      </c>
      <c r="G39" s="26">
        <f>SUMIFS('1. Staff costs'!S:S,'1. Staff costs'!C:C,B39,'1. Staff costs'!B:B,$G$21)
+SUMIFS(' 2-3-6. Travel&amp;Costs of Stay'!O:O,' 2-3-6. Travel&amp;Costs of Stay'!C:C,B39,' 2-3-6. Travel&amp;Costs of Stay'!B:B,$G$21)
+SUMIFS(' 2-3-6. Travel&amp;Costs of Stay'!P:P,' 2-3-6. Travel&amp;Costs of Stay'!C:C,B39,' 2-3-6. Travel&amp;Costs of Stay'!B:B,$G$21)
+SUMIFS('4. Equipment Costs'!H:H,'4. Equipment Costs'!C:C,B39,'4. Equipment Costs'!B:B,$G$21)
+SUMIFS('5. Subcontracting Costs'!H:H,'5. Subcontracting Costs'!C:C,B39,'5. Subcontracting Costs'!B:B,$G$21)
+SUMIFS(' 2-3-6. Travel&amp;Costs of Stay'!N:N,' 2-3-6. Travel&amp;Costs of Stay'!C:C,B39,' 2-3-6. Travel&amp;Costs of Stay'!B:B,$G$21)</f>
        <v>0</v>
      </c>
      <c r="H39" s="205">
        <f t="shared" si="4"/>
        <v>0</v>
      </c>
      <c r="I39" s="206"/>
    </row>
    <row r="40" spans="2:9">
      <c r="B40" s="52" t="s">
        <v>25</v>
      </c>
      <c r="C40" s="26">
        <f>SUMIFS('1. Staff costs'!S:S,'1. Staff costs'!C:C,B40,'1. Staff costs'!B:B,$C$21)
+SUMIFS(' 2-3-6. Travel&amp;Costs of Stay'!O:O,' 2-3-6. Travel&amp;Costs of Stay'!C:C,B40,' 2-3-6. Travel&amp;Costs of Stay'!B:B,$C$21)
+SUMIFS(' 2-3-6. Travel&amp;Costs of Stay'!P:P,' 2-3-6. Travel&amp;Costs of Stay'!C:C,B40,' 2-3-6. Travel&amp;Costs of Stay'!B:B,$C$21)
+SUMIFS('4. Equipment Costs'!H:H,'4. Equipment Costs'!C:C,B40,'4. Equipment Costs'!B:B,$C$21)
+SUMIFS('5. Subcontracting Costs'!H:H,'5. Subcontracting Costs'!C:C,B40,'5. Subcontracting Costs'!B:B,$C$21)
+SUMIFS(' 2-3-6. Travel&amp;Costs of Stay'!N:N,' 2-3-6. Travel&amp;Costs of Stay'!C:C,B40,' 2-3-6. Travel&amp;Costs of Stay'!B:B,$C$21)</f>
        <v>0</v>
      </c>
      <c r="D40" s="26">
        <f>SUMIFS('1. Staff costs'!S:S,'1. Staff costs'!C:C,B40,'1. Staff costs'!B:B,$D$21)
+SUMIFS(' 2-3-6. Travel&amp;Costs of Stay'!O:O,' 2-3-6. Travel&amp;Costs of Stay'!C:C,B40,' 2-3-6. Travel&amp;Costs of Stay'!B:B,$D$21)
+SUMIFS(' 2-3-6. Travel&amp;Costs of Stay'!P:P,' 2-3-6. Travel&amp;Costs of Stay'!C:C,B40,' 2-3-6. Travel&amp;Costs of Stay'!B:B,$D$21)
+SUMIFS('4. Equipment Costs'!H:H,'4. Equipment Costs'!C:C,B40,'4. Equipment Costs'!B:B,$D$21)
+SUMIFS('5. Subcontracting Costs'!H:H,'5. Subcontracting Costs'!C:C,B40,'5. Subcontracting Costs'!B:B,$D$21)
+SUMIFS(' 2-3-6. Travel&amp;Costs of Stay'!N:N,' 2-3-6. Travel&amp;Costs of Stay'!C:C,B40,' 2-3-6. Travel&amp;Costs of Stay'!B:B,$D$21)</f>
        <v>0</v>
      </c>
      <c r="E40" s="26">
        <f>SUMIFS('1. Staff costs'!S:S,'1. Staff costs'!C:C,B40,'1. Staff costs'!B:B,$E$21)
+SUMIFS(' 2-3-6. Travel&amp;Costs of Stay'!O:O,' 2-3-6. Travel&amp;Costs of Stay'!C:C,B40,' 2-3-6. Travel&amp;Costs of Stay'!B:B,$E$21)
+SUMIFS(' 2-3-6. Travel&amp;Costs of Stay'!P:P,' 2-3-6. Travel&amp;Costs of Stay'!C:C,B40,' 2-3-6. Travel&amp;Costs of Stay'!B:B,$E$21)
+SUMIFS('4. Equipment Costs'!H:H,'4. Equipment Costs'!C:C,B40,'4. Equipment Costs'!B:B,$E$21)
+SUMIFS('5. Subcontracting Costs'!H:H,'5. Subcontracting Costs'!C:C,B40,'5. Subcontracting Costs'!B:B,$E$21)
+SUMIFS(' 2-3-6. Travel&amp;Costs of Stay'!N:N,' 2-3-6. Travel&amp;Costs of Stay'!C:C,B40,' 2-3-6. Travel&amp;Costs of Stay'!B:B,$E$21)</f>
        <v>0</v>
      </c>
      <c r="F40" s="26">
        <f>SUMIFS('1. Staff costs'!S:S,'1. Staff costs'!C:C,B40,'1. Staff costs'!B:B,$F$21)
+SUMIFS(' 2-3-6. Travel&amp;Costs of Stay'!O:O,' 2-3-6. Travel&amp;Costs of Stay'!C:C,B40,' 2-3-6. Travel&amp;Costs of Stay'!B:B,$F$21)
+SUMIFS(' 2-3-6. Travel&amp;Costs of Stay'!P:P,' 2-3-6. Travel&amp;Costs of Stay'!C:C,B40,' 2-3-6. Travel&amp;Costs of Stay'!B:B,$F$21)
+SUMIFS('4. Equipment Costs'!H:H,'4. Equipment Costs'!C:C,B40,'4. Equipment Costs'!B:B,$F$21)
+SUMIFS('5. Subcontracting Costs'!H:H,'5. Subcontracting Costs'!C:C,B40,'5. Subcontracting Costs'!B:B,$F$21)
+SUMIFS(' 2-3-6. Travel&amp;Costs of Stay'!N:N,' 2-3-6. Travel&amp;Costs of Stay'!C:C,B40,' 2-3-6. Travel&amp;Costs of Stay'!B:B,$F$21)</f>
        <v>0</v>
      </c>
      <c r="G40" s="26">
        <f>SUMIFS('1. Staff costs'!S:S,'1. Staff costs'!C:C,B40,'1. Staff costs'!B:B,$G$21)
+SUMIFS(' 2-3-6. Travel&amp;Costs of Stay'!O:O,' 2-3-6. Travel&amp;Costs of Stay'!C:C,B40,' 2-3-6. Travel&amp;Costs of Stay'!B:B,$G$21)
+SUMIFS(' 2-3-6. Travel&amp;Costs of Stay'!P:P,' 2-3-6. Travel&amp;Costs of Stay'!C:C,B40,' 2-3-6. Travel&amp;Costs of Stay'!B:B,$G$21)
+SUMIFS('4. Equipment Costs'!H:H,'4. Equipment Costs'!C:C,B40,'4. Equipment Costs'!B:B,$G$21)
+SUMIFS('5. Subcontracting Costs'!H:H,'5. Subcontracting Costs'!C:C,B40,'5. Subcontracting Costs'!B:B,$G$21)
+SUMIFS(' 2-3-6. Travel&amp;Costs of Stay'!N:N,' 2-3-6. Travel&amp;Costs of Stay'!C:C,B40,' 2-3-6. Travel&amp;Costs of Stay'!B:B,$G$21)</f>
        <v>0</v>
      </c>
      <c r="H40" s="205">
        <f t="shared" si="4"/>
        <v>0</v>
      </c>
      <c r="I40" s="206"/>
    </row>
    <row r="41" spans="2:9">
      <c r="B41" s="52" t="s">
        <v>26</v>
      </c>
      <c r="C41" s="26">
        <f>SUMIFS('1. Staff costs'!S:S,'1. Staff costs'!C:C,B41,'1. Staff costs'!B:B,$C$21)
+SUMIFS(' 2-3-6. Travel&amp;Costs of Stay'!O:O,' 2-3-6. Travel&amp;Costs of Stay'!C:C,B41,' 2-3-6. Travel&amp;Costs of Stay'!B:B,$C$21)
+SUMIFS(' 2-3-6. Travel&amp;Costs of Stay'!P:P,' 2-3-6. Travel&amp;Costs of Stay'!C:C,B41,' 2-3-6. Travel&amp;Costs of Stay'!B:B,$C$21)
+SUMIFS('4. Equipment Costs'!H:H,'4. Equipment Costs'!C:C,B41,'4. Equipment Costs'!B:B,$C$21)
+SUMIFS('5. Subcontracting Costs'!H:H,'5. Subcontracting Costs'!C:C,B41,'5. Subcontracting Costs'!B:B,$C$21)
+SUMIFS(' 2-3-6. Travel&amp;Costs of Stay'!N:N,' 2-3-6. Travel&amp;Costs of Stay'!C:C,B41,' 2-3-6. Travel&amp;Costs of Stay'!B:B,$C$21)</f>
        <v>0</v>
      </c>
      <c r="D41" s="26">
        <f>SUMIFS('1. Staff costs'!S:S,'1. Staff costs'!C:C,B41,'1. Staff costs'!B:B,$D$21)
+SUMIFS(' 2-3-6. Travel&amp;Costs of Stay'!O:O,' 2-3-6. Travel&amp;Costs of Stay'!C:C,B41,' 2-3-6. Travel&amp;Costs of Stay'!B:B,$D$21)
+SUMIFS(' 2-3-6. Travel&amp;Costs of Stay'!P:P,' 2-3-6. Travel&amp;Costs of Stay'!C:C,B41,' 2-3-6. Travel&amp;Costs of Stay'!B:B,$D$21)
+SUMIFS('4. Equipment Costs'!H:H,'4. Equipment Costs'!C:C,B41,'4. Equipment Costs'!B:B,$D$21)
+SUMIFS('5. Subcontracting Costs'!H:H,'5. Subcontracting Costs'!C:C,B41,'5. Subcontracting Costs'!B:B,$D$21)
+SUMIFS(' 2-3-6. Travel&amp;Costs of Stay'!N:N,' 2-3-6. Travel&amp;Costs of Stay'!C:C,B41,' 2-3-6. Travel&amp;Costs of Stay'!B:B,$D$21)</f>
        <v>0</v>
      </c>
      <c r="E41" s="26">
        <f>SUMIFS('1. Staff costs'!S:S,'1. Staff costs'!C:C,B41,'1. Staff costs'!B:B,$E$21)
+SUMIFS(' 2-3-6. Travel&amp;Costs of Stay'!O:O,' 2-3-6. Travel&amp;Costs of Stay'!C:C,B41,' 2-3-6. Travel&amp;Costs of Stay'!B:B,$E$21)
+SUMIFS(' 2-3-6. Travel&amp;Costs of Stay'!P:P,' 2-3-6. Travel&amp;Costs of Stay'!C:C,B41,' 2-3-6. Travel&amp;Costs of Stay'!B:B,$E$21)
+SUMIFS('4. Equipment Costs'!H:H,'4. Equipment Costs'!C:C,B41,'4. Equipment Costs'!B:B,$E$21)
+SUMIFS('5. Subcontracting Costs'!H:H,'5. Subcontracting Costs'!C:C,B41,'5. Subcontracting Costs'!B:B,$E$21)
+SUMIFS(' 2-3-6. Travel&amp;Costs of Stay'!N:N,' 2-3-6. Travel&amp;Costs of Stay'!C:C,B41,' 2-3-6. Travel&amp;Costs of Stay'!B:B,$E$21)</f>
        <v>0</v>
      </c>
      <c r="F41" s="26">
        <f>SUMIFS('1. Staff costs'!S:S,'1. Staff costs'!C:C,B41,'1. Staff costs'!B:B,$F$21)
+SUMIFS(' 2-3-6. Travel&amp;Costs of Stay'!O:O,' 2-3-6. Travel&amp;Costs of Stay'!C:C,B41,' 2-3-6. Travel&amp;Costs of Stay'!B:B,$F$21)
+SUMIFS(' 2-3-6. Travel&amp;Costs of Stay'!P:P,' 2-3-6. Travel&amp;Costs of Stay'!C:C,B41,' 2-3-6. Travel&amp;Costs of Stay'!B:B,$F$21)
+SUMIFS('4. Equipment Costs'!H:H,'4. Equipment Costs'!C:C,B41,'4. Equipment Costs'!B:B,$F$21)
+SUMIFS('5. Subcontracting Costs'!H:H,'5. Subcontracting Costs'!C:C,B41,'5. Subcontracting Costs'!B:B,$F$21)
+SUMIFS(' 2-3-6. Travel&amp;Costs of Stay'!N:N,' 2-3-6. Travel&amp;Costs of Stay'!C:C,B41,' 2-3-6. Travel&amp;Costs of Stay'!B:B,$F$21)</f>
        <v>0</v>
      </c>
      <c r="G41" s="26">
        <f>SUMIFS('1. Staff costs'!S:S,'1. Staff costs'!C:C,B41,'1. Staff costs'!B:B,$G$21)
+SUMIFS(' 2-3-6. Travel&amp;Costs of Stay'!O:O,' 2-3-6. Travel&amp;Costs of Stay'!C:C,B41,' 2-3-6. Travel&amp;Costs of Stay'!B:B,$G$21)
+SUMIFS(' 2-3-6. Travel&amp;Costs of Stay'!P:P,' 2-3-6. Travel&amp;Costs of Stay'!C:C,B41,' 2-3-6. Travel&amp;Costs of Stay'!B:B,$G$21)
+SUMIFS('4. Equipment Costs'!H:H,'4. Equipment Costs'!C:C,B41,'4. Equipment Costs'!B:B,$G$21)
+SUMIFS('5. Subcontracting Costs'!H:H,'5. Subcontracting Costs'!C:C,B41,'5. Subcontracting Costs'!B:B,$G$21)
+SUMIFS(' 2-3-6. Travel&amp;Costs of Stay'!N:N,' 2-3-6. Travel&amp;Costs of Stay'!C:C,B41,' 2-3-6. Travel&amp;Costs of Stay'!B:B,$G$21)</f>
        <v>0</v>
      </c>
      <c r="H41" s="205">
        <f t="shared" si="4"/>
        <v>0</v>
      </c>
      <c r="I41" s="206"/>
    </row>
    <row r="42" spans="2:9">
      <c r="B42" s="52" t="s">
        <v>109</v>
      </c>
      <c r="C42" s="26">
        <f>SUMIFS('1. Staff costs'!S:S,'1. Staff costs'!C:C,B42,'1. Staff costs'!B:B,$C$21)
+SUMIFS(' 2-3-6. Travel&amp;Costs of Stay'!O:O,' 2-3-6. Travel&amp;Costs of Stay'!C:C,B42,' 2-3-6. Travel&amp;Costs of Stay'!B:B,$C$21)
+SUMIFS(' 2-3-6. Travel&amp;Costs of Stay'!P:P,' 2-3-6. Travel&amp;Costs of Stay'!C:C,B42,' 2-3-6. Travel&amp;Costs of Stay'!B:B,$C$21)
+SUMIFS('4. Equipment Costs'!H:H,'4. Equipment Costs'!C:C,B42,'4. Equipment Costs'!B:B,$C$21)
+SUMIFS('5. Subcontracting Costs'!H:H,'5. Subcontracting Costs'!C:C,B42,'5. Subcontracting Costs'!B:B,$C$21)
+SUMIFS(' 2-3-6. Travel&amp;Costs of Stay'!N:N,' 2-3-6. Travel&amp;Costs of Stay'!C:C,B42,' 2-3-6. Travel&amp;Costs of Stay'!B:B,$C$21)</f>
        <v>0</v>
      </c>
      <c r="D42" s="26">
        <f>SUMIFS('1. Staff costs'!S:S,'1. Staff costs'!C:C,B42,'1. Staff costs'!B:B,$D$21)
+SUMIFS(' 2-3-6. Travel&amp;Costs of Stay'!O:O,' 2-3-6. Travel&amp;Costs of Stay'!C:C,B42,' 2-3-6. Travel&amp;Costs of Stay'!B:B,$D$21)
+SUMIFS(' 2-3-6. Travel&amp;Costs of Stay'!P:P,' 2-3-6. Travel&amp;Costs of Stay'!C:C,B42,' 2-3-6. Travel&amp;Costs of Stay'!B:B,$D$21)
+SUMIFS('4. Equipment Costs'!H:H,'4. Equipment Costs'!C:C,B42,'4. Equipment Costs'!B:B,$D$21)
+SUMIFS('5. Subcontracting Costs'!H:H,'5. Subcontracting Costs'!C:C,B42,'5. Subcontracting Costs'!B:B,$D$21)
+SUMIFS(' 2-3-6. Travel&amp;Costs of Stay'!N:N,' 2-3-6. Travel&amp;Costs of Stay'!C:C,B42,' 2-3-6. Travel&amp;Costs of Stay'!B:B,$D$21)</f>
        <v>0</v>
      </c>
      <c r="E42" s="26">
        <f>SUMIFS('1. Staff costs'!S:S,'1. Staff costs'!C:C,B42,'1. Staff costs'!B:B,$E$21)
+SUMIFS(' 2-3-6. Travel&amp;Costs of Stay'!O:O,' 2-3-6. Travel&amp;Costs of Stay'!C:C,B42,' 2-3-6. Travel&amp;Costs of Stay'!B:B,$E$21)
+SUMIFS(' 2-3-6. Travel&amp;Costs of Stay'!P:P,' 2-3-6. Travel&amp;Costs of Stay'!C:C,B42,' 2-3-6. Travel&amp;Costs of Stay'!B:B,$E$21)
+SUMIFS('4. Equipment Costs'!H:H,'4. Equipment Costs'!C:C,B42,'4. Equipment Costs'!B:B,$E$21)
+SUMIFS('5. Subcontracting Costs'!H:H,'5. Subcontracting Costs'!C:C,B42,'5. Subcontracting Costs'!B:B,$E$21)
+SUMIFS(' 2-3-6. Travel&amp;Costs of Stay'!N:N,' 2-3-6. Travel&amp;Costs of Stay'!C:C,B42,' 2-3-6. Travel&amp;Costs of Stay'!B:B,$E$21)</f>
        <v>0</v>
      </c>
      <c r="F42" s="26">
        <f>SUMIFS('1. Staff costs'!S:S,'1. Staff costs'!C:C,B42,'1. Staff costs'!B:B,$F$21)
+SUMIFS(' 2-3-6. Travel&amp;Costs of Stay'!O:O,' 2-3-6. Travel&amp;Costs of Stay'!C:C,B42,' 2-3-6. Travel&amp;Costs of Stay'!B:B,$F$21)
+SUMIFS(' 2-3-6. Travel&amp;Costs of Stay'!P:P,' 2-3-6. Travel&amp;Costs of Stay'!C:C,B42,' 2-3-6. Travel&amp;Costs of Stay'!B:B,$F$21)
+SUMIFS('4. Equipment Costs'!H:H,'4. Equipment Costs'!C:C,B42,'4. Equipment Costs'!B:B,$F$21)
+SUMIFS('5. Subcontracting Costs'!H:H,'5. Subcontracting Costs'!C:C,B42,'5. Subcontracting Costs'!B:B,$F$21)
+SUMIFS(' 2-3-6. Travel&amp;Costs of Stay'!N:N,' 2-3-6. Travel&amp;Costs of Stay'!C:C,B42,' 2-3-6. Travel&amp;Costs of Stay'!B:B,$F$21)</f>
        <v>0</v>
      </c>
      <c r="G42" s="26">
        <f>SUMIFS('1. Staff costs'!S:S,'1. Staff costs'!C:C,B42,'1. Staff costs'!B:B,$G$21)
+SUMIFS(' 2-3-6. Travel&amp;Costs of Stay'!O:O,' 2-3-6. Travel&amp;Costs of Stay'!C:C,B42,' 2-3-6. Travel&amp;Costs of Stay'!B:B,$G$21)
+SUMIFS(' 2-3-6. Travel&amp;Costs of Stay'!P:P,' 2-3-6. Travel&amp;Costs of Stay'!C:C,B42,' 2-3-6. Travel&amp;Costs of Stay'!B:B,$G$21)
+SUMIFS('4. Equipment Costs'!H:H,'4. Equipment Costs'!C:C,B42,'4. Equipment Costs'!B:B,$G$21)
+SUMIFS('5. Subcontracting Costs'!H:H,'5. Subcontracting Costs'!C:C,B42,'5. Subcontracting Costs'!B:B,$G$21)
+SUMIFS(' 2-3-6. Travel&amp;Costs of Stay'!N:N,' 2-3-6. Travel&amp;Costs of Stay'!C:C,B42,' 2-3-6. Travel&amp;Costs of Stay'!B:B,$G$21)</f>
        <v>0</v>
      </c>
      <c r="H42" s="205">
        <f t="shared" si="4"/>
        <v>0</v>
      </c>
      <c r="I42" s="206"/>
    </row>
    <row r="43" spans="2:9">
      <c r="B43" s="52" t="s">
        <v>110</v>
      </c>
      <c r="C43" s="26">
        <f>SUMIFS('1. Staff costs'!S:S,'1. Staff costs'!C:C,B43,'1. Staff costs'!B:B,$C$21)
+SUMIFS(' 2-3-6. Travel&amp;Costs of Stay'!O:O,' 2-3-6. Travel&amp;Costs of Stay'!C:C,B43,' 2-3-6. Travel&amp;Costs of Stay'!B:B,$C$21)
+SUMIFS(' 2-3-6. Travel&amp;Costs of Stay'!P:P,' 2-3-6. Travel&amp;Costs of Stay'!C:C,B43,' 2-3-6. Travel&amp;Costs of Stay'!B:B,$C$21)
+SUMIFS('4. Equipment Costs'!H:H,'4. Equipment Costs'!C:C,B43,'4. Equipment Costs'!B:B,$C$21)
+SUMIFS('5. Subcontracting Costs'!H:H,'5. Subcontracting Costs'!C:C,B43,'5. Subcontracting Costs'!B:B,$C$21)
+SUMIFS(' 2-3-6. Travel&amp;Costs of Stay'!N:N,' 2-3-6. Travel&amp;Costs of Stay'!C:C,B43,' 2-3-6. Travel&amp;Costs of Stay'!B:B,$C$21)</f>
        <v>0</v>
      </c>
      <c r="D43" s="26">
        <f>SUMIFS('1. Staff costs'!S:S,'1. Staff costs'!C:C,B43,'1. Staff costs'!B:B,$D$21)
+SUMIFS(' 2-3-6. Travel&amp;Costs of Stay'!O:O,' 2-3-6. Travel&amp;Costs of Stay'!C:C,B43,' 2-3-6. Travel&amp;Costs of Stay'!B:B,$D$21)
+SUMIFS(' 2-3-6. Travel&amp;Costs of Stay'!P:P,' 2-3-6. Travel&amp;Costs of Stay'!C:C,B43,' 2-3-6. Travel&amp;Costs of Stay'!B:B,$D$21)
+SUMIFS('4. Equipment Costs'!H:H,'4. Equipment Costs'!C:C,B43,'4. Equipment Costs'!B:B,$D$21)
+SUMIFS('5. Subcontracting Costs'!H:H,'5. Subcontracting Costs'!C:C,B43,'5. Subcontracting Costs'!B:B,$D$21)
+SUMIFS(' 2-3-6. Travel&amp;Costs of Stay'!N:N,' 2-3-6. Travel&amp;Costs of Stay'!C:C,B43,' 2-3-6. Travel&amp;Costs of Stay'!B:B,$D$21)</f>
        <v>0</v>
      </c>
      <c r="E43" s="26">
        <f>SUMIFS('1. Staff costs'!S:S,'1. Staff costs'!C:C,B43,'1. Staff costs'!B:B,$E$21)
+SUMIFS(' 2-3-6. Travel&amp;Costs of Stay'!O:O,' 2-3-6. Travel&amp;Costs of Stay'!C:C,B43,' 2-3-6. Travel&amp;Costs of Stay'!B:B,$E$21)
+SUMIFS(' 2-3-6. Travel&amp;Costs of Stay'!P:P,' 2-3-6. Travel&amp;Costs of Stay'!C:C,B43,' 2-3-6. Travel&amp;Costs of Stay'!B:B,$E$21)
+SUMIFS('4. Equipment Costs'!H:H,'4. Equipment Costs'!C:C,B43,'4. Equipment Costs'!B:B,$E$21)
+SUMIFS('5. Subcontracting Costs'!H:H,'5. Subcontracting Costs'!C:C,B43,'5. Subcontracting Costs'!B:B,$E$21)
+SUMIFS(' 2-3-6. Travel&amp;Costs of Stay'!N:N,' 2-3-6. Travel&amp;Costs of Stay'!C:C,B43,' 2-3-6. Travel&amp;Costs of Stay'!B:B,$E$21)</f>
        <v>0</v>
      </c>
      <c r="F43" s="26">
        <f>SUMIFS('1. Staff costs'!S:S,'1. Staff costs'!C:C,B43,'1. Staff costs'!B:B,$F$21)
+SUMIFS(' 2-3-6. Travel&amp;Costs of Stay'!O:O,' 2-3-6. Travel&amp;Costs of Stay'!C:C,B43,' 2-3-6. Travel&amp;Costs of Stay'!B:B,$F$21)
+SUMIFS(' 2-3-6. Travel&amp;Costs of Stay'!P:P,' 2-3-6. Travel&amp;Costs of Stay'!C:C,B43,' 2-3-6. Travel&amp;Costs of Stay'!B:B,$F$21)
+SUMIFS('4. Equipment Costs'!H:H,'4. Equipment Costs'!C:C,B43,'4. Equipment Costs'!B:B,$F$21)
+SUMIFS('5. Subcontracting Costs'!H:H,'5. Subcontracting Costs'!C:C,B43,'5. Subcontracting Costs'!B:B,$F$21)
+SUMIFS(' 2-3-6. Travel&amp;Costs of Stay'!N:N,' 2-3-6. Travel&amp;Costs of Stay'!C:C,B43,' 2-3-6. Travel&amp;Costs of Stay'!B:B,$F$21)</f>
        <v>0</v>
      </c>
      <c r="G43" s="26">
        <f>SUMIFS('1. Staff costs'!S:S,'1. Staff costs'!C:C,B43,'1. Staff costs'!B:B,$G$21)
+SUMIFS(' 2-3-6. Travel&amp;Costs of Stay'!O:O,' 2-3-6. Travel&amp;Costs of Stay'!C:C,B43,' 2-3-6. Travel&amp;Costs of Stay'!B:B,$G$21)
+SUMIFS(' 2-3-6. Travel&amp;Costs of Stay'!P:P,' 2-3-6. Travel&amp;Costs of Stay'!C:C,B43,' 2-3-6. Travel&amp;Costs of Stay'!B:B,$G$21)
+SUMIFS('4. Equipment Costs'!H:H,'4. Equipment Costs'!C:C,B43,'4. Equipment Costs'!B:B,$G$21)
+SUMIFS('5. Subcontracting Costs'!H:H,'5. Subcontracting Costs'!C:C,B43,'5. Subcontracting Costs'!B:B,$G$21)
+SUMIFS(' 2-3-6. Travel&amp;Costs of Stay'!N:N,' 2-3-6. Travel&amp;Costs of Stay'!C:C,B43,' 2-3-6. Travel&amp;Costs of Stay'!B:B,$G$21)</f>
        <v>0</v>
      </c>
      <c r="H43" s="205">
        <f t="shared" si="4"/>
        <v>0</v>
      </c>
      <c r="I43" s="206"/>
    </row>
    <row r="44" spans="2:9">
      <c r="B44" s="52" t="s">
        <v>111</v>
      </c>
      <c r="C44" s="26">
        <f>SUMIFS('1. Staff costs'!S:S,'1. Staff costs'!C:C,B44,'1. Staff costs'!B:B,$C$21)
+SUMIFS(' 2-3-6. Travel&amp;Costs of Stay'!O:O,' 2-3-6. Travel&amp;Costs of Stay'!C:C,B44,' 2-3-6. Travel&amp;Costs of Stay'!B:B,$C$21)
+SUMIFS(' 2-3-6. Travel&amp;Costs of Stay'!P:P,' 2-3-6. Travel&amp;Costs of Stay'!C:C,B44,' 2-3-6. Travel&amp;Costs of Stay'!B:B,$C$21)
+SUMIFS('4. Equipment Costs'!H:H,'4. Equipment Costs'!C:C,B44,'4. Equipment Costs'!B:B,$C$21)
+SUMIFS('5. Subcontracting Costs'!H:H,'5. Subcontracting Costs'!C:C,B44,'5. Subcontracting Costs'!B:B,$C$21)
+SUMIFS(' 2-3-6. Travel&amp;Costs of Stay'!N:N,' 2-3-6. Travel&amp;Costs of Stay'!C:C,B44,' 2-3-6. Travel&amp;Costs of Stay'!B:B,$C$21)</f>
        <v>0</v>
      </c>
      <c r="D44" s="26">
        <f>SUMIFS('1. Staff costs'!S:S,'1. Staff costs'!C:C,B44,'1. Staff costs'!B:B,$D$21)
+SUMIFS(' 2-3-6. Travel&amp;Costs of Stay'!O:O,' 2-3-6. Travel&amp;Costs of Stay'!C:C,B44,' 2-3-6. Travel&amp;Costs of Stay'!B:B,$D$21)
+SUMIFS(' 2-3-6. Travel&amp;Costs of Stay'!P:P,' 2-3-6. Travel&amp;Costs of Stay'!C:C,B44,' 2-3-6. Travel&amp;Costs of Stay'!B:B,$D$21)
+SUMIFS('4. Equipment Costs'!H:H,'4. Equipment Costs'!C:C,B44,'4. Equipment Costs'!B:B,$D$21)
+SUMIFS('5. Subcontracting Costs'!H:H,'5. Subcontracting Costs'!C:C,B44,'5. Subcontracting Costs'!B:B,$D$21)
+SUMIFS(' 2-3-6. Travel&amp;Costs of Stay'!N:N,' 2-3-6. Travel&amp;Costs of Stay'!C:C,B44,' 2-3-6. Travel&amp;Costs of Stay'!B:B,$D$21)</f>
        <v>0</v>
      </c>
      <c r="E44" s="26">
        <f>SUMIFS('1. Staff costs'!S:S,'1. Staff costs'!C:C,B44,'1. Staff costs'!B:B,$E$21)
+SUMIFS(' 2-3-6. Travel&amp;Costs of Stay'!O:O,' 2-3-6. Travel&amp;Costs of Stay'!C:C,B44,' 2-3-6. Travel&amp;Costs of Stay'!B:B,$E$21)
+SUMIFS(' 2-3-6. Travel&amp;Costs of Stay'!P:P,' 2-3-6. Travel&amp;Costs of Stay'!C:C,B44,' 2-3-6. Travel&amp;Costs of Stay'!B:B,$E$21)
+SUMIFS('4. Equipment Costs'!H:H,'4. Equipment Costs'!C:C,B44,'4. Equipment Costs'!B:B,$E$21)
+SUMIFS('5. Subcontracting Costs'!H:H,'5. Subcontracting Costs'!C:C,B44,'5. Subcontracting Costs'!B:B,$E$21)
+SUMIFS(' 2-3-6. Travel&amp;Costs of Stay'!N:N,' 2-3-6. Travel&amp;Costs of Stay'!C:C,B44,' 2-3-6. Travel&amp;Costs of Stay'!B:B,$E$21)</f>
        <v>0</v>
      </c>
      <c r="F44" s="26">
        <f>SUMIFS('1. Staff costs'!S:S,'1. Staff costs'!C:C,B44,'1. Staff costs'!B:B,$F$21)
+SUMIFS(' 2-3-6. Travel&amp;Costs of Stay'!O:O,' 2-3-6. Travel&amp;Costs of Stay'!C:C,B44,' 2-3-6. Travel&amp;Costs of Stay'!B:B,$F$21)
+SUMIFS(' 2-3-6. Travel&amp;Costs of Stay'!P:P,' 2-3-6. Travel&amp;Costs of Stay'!C:C,B44,' 2-3-6. Travel&amp;Costs of Stay'!B:B,$F$21)
+SUMIFS('4. Equipment Costs'!H:H,'4. Equipment Costs'!C:C,B44,'4. Equipment Costs'!B:B,$F$21)
+SUMIFS('5. Subcontracting Costs'!H:H,'5. Subcontracting Costs'!C:C,B44,'5. Subcontracting Costs'!B:B,$F$21)
+SUMIFS(' 2-3-6. Travel&amp;Costs of Stay'!N:N,' 2-3-6. Travel&amp;Costs of Stay'!C:C,B44,' 2-3-6. Travel&amp;Costs of Stay'!B:B,$F$21)</f>
        <v>0</v>
      </c>
      <c r="G44" s="26">
        <f>SUMIFS('1. Staff costs'!S:S,'1. Staff costs'!C:C,B44,'1. Staff costs'!B:B,$G$21)
+SUMIFS(' 2-3-6. Travel&amp;Costs of Stay'!O:O,' 2-3-6. Travel&amp;Costs of Stay'!C:C,B44,' 2-3-6. Travel&amp;Costs of Stay'!B:B,$G$21)
+SUMIFS(' 2-3-6. Travel&amp;Costs of Stay'!P:P,' 2-3-6. Travel&amp;Costs of Stay'!C:C,B44,' 2-3-6. Travel&amp;Costs of Stay'!B:B,$G$21)
+SUMIFS('4. Equipment Costs'!H:H,'4. Equipment Costs'!C:C,B44,'4. Equipment Costs'!B:B,$G$21)
+SUMIFS('5. Subcontracting Costs'!H:H,'5. Subcontracting Costs'!C:C,B44,'5. Subcontracting Costs'!B:B,$G$21)
+SUMIFS(' 2-3-6. Travel&amp;Costs of Stay'!N:N,' 2-3-6. Travel&amp;Costs of Stay'!C:C,B44,' 2-3-6. Travel&amp;Costs of Stay'!B:B,$G$21)</f>
        <v>0</v>
      </c>
      <c r="H44" s="205">
        <f t="shared" si="4"/>
        <v>0</v>
      </c>
      <c r="I44" s="206"/>
    </row>
    <row r="45" spans="2:9">
      <c r="B45" s="52" t="s">
        <v>112</v>
      </c>
      <c r="C45" s="26">
        <f>SUMIFS('1. Staff costs'!S:S,'1. Staff costs'!C:C,B45,'1. Staff costs'!B:B,$C$21)
+SUMIFS(' 2-3-6. Travel&amp;Costs of Stay'!O:O,' 2-3-6. Travel&amp;Costs of Stay'!C:C,B45,' 2-3-6. Travel&amp;Costs of Stay'!B:B,$C$21)
+SUMIFS(' 2-3-6. Travel&amp;Costs of Stay'!P:P,' 2-3-6. Travel&amp;Costs of Stay'!C:C,B45,' 2-3-6. Travel&amp;Costs of Stay'!B:B,$C$21)
+SUMIFS('4. Equipment Costs'!H:H,'4. Equipment Costs'!C:C,B45,'4. Equipment Costs'!B:B,$C$21)
+SUMIFS('5. Subcontracting Costs'!H:H,'5. Subcontracting Costs'!C:C,B45,'5. Subcontracting Costs'!B:B,$C$21)
+SUMIFS(' 2-3-6. Travel&amp;Costs of Stay'!N:N,' 2-3-6. Travel&amp;Costs of Stay'!C:C,B45,' 2-3-6. Travel&amp;Costs of Stay'!B:B,$C$21)</f>
        <v>0</v>
      </c>
      <c r="D45" s="26">
        <f>SUMIFS('1. Staff costs'!S:S,'1. Staff costs'!C:C,B45,'1. Staff costs'!B:B,$D$21)
+SUMIFS(' 2-3-6. Travel&amp;Costs of Stay'!O:O,' 2-3-6. Travel&amp;Costs of Stay'!C:C,B45,' 2-3-6. Travel&amp;Costs of Stay'!B:B,$D$21)
+SUMIFS(' 2-3-6. Travel&amp;Costs of Stay'!P:P,' 2-3-6. Travel&amp;Costs of Stay'!C:C,B45,' 2-3-6. Travel&amp;Costs of Stay'!B:B,$D$21)
+SUMIFS('4. Equipment Costs'!H:H,'4. Equipment Costs'!C:C,B45,'4. Equipment Costs'!B:B,$D$21)
+SUMIFS('5. Subcontracting Costs'!H:H,'5. Subcontracting Costs'!C:C,B45,'5. Subcontracting Costs'!B:B,$D$21)
+SUMIFS(' 2-3-6. Travel&amp;Costs of Stay'!N:N,' 2-3-6. Travel&amp;Costs of Stay'!C:C,B45,' 2-3-6. Travel&amp;Costs of Stay'!B:B,$D$21)</f>
        <v>0</v>
      </c>
      <c r="E45" s="26">
        <f>SUMIFS('1. Staff costs'!S:S,'1. Staff costs'!C:C,B45,'1. Staff costs'!B:B,$E$21)
+SUMIFS(' 2-3-6. Travel&amp;Costs of Stay'!O:O,' 2-3-6. Travel&amp;Costs of Stay'!C:C,B45,' 2-3-6. Travel&amp;Costs of Stay'!B:B,$E$21)
+SUMIFS(' 2-3-6. Travel&amp;Costs of Stay'!P:P,' 2-3-6. Travel&amp;Costs of Stay'!C:C,B45,' 2-3-6. Travel&amp;Costs of Stay'!B:B,$E$21)
+SUMIFS('4. Equipment Costs'!H:H,'4. Equipment Costs'!C:C,B45,'4. Equipment Costs'!B:B,$E$21)
+SUMIFS('5. Subcontracting Costs'!H:H,'5. Subcontracting Costs'!C:C,B45,'5. Subcontracting Costs'!B:B,$E$21)
+SUMIFS(' 2-3-6. Travel&amp;Costs of Stay'!N:N,' 2-3-6. Travel&amp;Costs of Stay'!C:C,B45,' 2-3-6. Travel&amp;Costs of Stay'!B:B,$E$21)</f>
        <v>0</v>
      </c>
      <c r="F45" s="26">
        <f>SUMIFS('1. Staff costs'!S:S,'1. Staff costs'!C:C,B45,'1. Staff costs'!B:B,$F$21)
+SUMIFS(' 2-3-6. Travel&amp;Costs of Stay'!O:O,' 2-3-6. Travel&amp;Costs of Stay'!C:C,B45,' 2-3-6. Travel&amp;Costs of Stay'!B:B,$F$21)
+SUMIFS(' 2-3-6. Travel&amp;Costs of Stay'!P:P,' 2-3-6. Travel&amp;Costs of Stay'!C:C,B45,' 2-3-6. Travel&amp;Costs of Stay'!B:B,$F$21)
+SUMIFS('4. Equipment Costs'!H:H,'4. Equipment Costs'!C:C,B45,'4. Equipment Costs'!B:B,$F$21)
+SUMIFS('5. Subcontracting Costs'!H:H,'5. Subcontracting Costs'!C:C,B45,'5. Subcontracting Costs'!B:B,$F$21)
+SUMIFS(' 2-3-6. Travel&amp;Costs of Stay'!N:N,' 2-3-6. Travel&amp;Costs of Stay'!C:C,B45,' 2-3-6. Travel&amp;Costs of Stay'!B:B,$F$21)</f>
        <v>0</v>
      </c>
      <c r="G45" s="26">
        <f>SUMIFS('1. Staff costs'!S:S,'1. Staff costs'!C:C,B45,'1. Staff costs'!B:B,$G$21)
+SUMIFS(' 2-3-6. Travel&amp;Costs of Stay'!O:O,' 2-3-6. Travel&amp;Costs of Stay'!C:C,B45,' 2-3-6. Travel&amp;Costs of Stay'!B:B,$G$21)
+SUMIFS(' 2-3-6. Travel&amp;Costs of Stay'!P:P,' 2-3-6. Travel&amp;Costs of Stay'!C:C,B45,' 2-3-6. Travel&amp;Costs of Stay'!B:B,$G$21)
+SUMIFS('4. Equipment Costs'!H:H,'4. Equipment Costs'!C:C,B45,'4. Equipment Costs'!B:B,$G$21)
+SUMIFS('5. Subcontracting Costs'!H:H,'5. Subcontracting Costs'!C:C,B45,'5. Subcontracting Costs'!B:B,$G$21)
+SUMIFS(' 2-3-6. Travel&amp;Costs of Stay'!N:N,' 2-3-6. Travel&amp;Costs of Stay'!C:C,B45,' 2-3-6. Travel&amp;Costs of Stay'!B:B,$G$21)</f>
        <v>0</v>
      </c>
      <c r="H45" s="205">
        <f t="shared" si="4"/>
        <v>0</v>
      </c>
      <c r="I45" s="206"/>
    </row>
    <row r="46" spans="2:9">
      <c r="B46" s="52" t="s">
        <v>113</v>
      </c>
      <c r="C46" s="26">
        <f>SUMIFS('1. Staff costs'!S:S,'1. Staff costs'!C:C,B46,'1. Staff costs'!B:B,$C$21)
+SUMIFS(' 2-3-6. Travel&amp;Costs of Stay'!O:O,' 2-3-6. Travel&amp;Costs of Stay'!C:C,B46,' 2-3-6. Travel&amp;Costs of Stay'!B:B,$C$21)
+SUMIFS(' 2-3-6. Travel&amp;Costs of Stay'!P:P,' 2-3-6. Travel&amp;Costs of Stay'!C:C,B46,' 2-3-6. Travel&amp;Costs of Stay'!B:B,$C$21)
+SUMIFS('4. Equipment Costs'!H:H,'4. Equipment Costs'!C:C,B46,'4. Equipment Costs'!B:B,$C$21)
+SUMIFS('5. Subcontracting Costs'!H:H,'5. Subcontracting Costs'!C:C,B46,'5. Subcontracting Costs'!B:B,$C$21)
+SUMIFS(' 2-3-6. Travel&amp;Costs of Stay'!N:N,' 2-3-6. Travel&amp;Costs of Stay'!C:C,B46,' 2-3-6. Travel&amp;Costs of Stay'!B:B,$C$21)</f>
        <v>0</v>
      </c>
      <c r="D46" s="26">
        <f>SUMIFS('1. Staff costs'!S:S,'1. Staff costs'!C:C,B46,'1. Staff costs'!B:B,$D$21)
+SUMIFS(' 2-3-6. Travel&amp;Costs of Stay'!O:O,' 2-3-6. Travel&amp;Costs of Stay'!C:C,B46,' 2-3-6. Travel&amp;Costs of Stay'!B:B,$D$21)
+SUMIFS(' 2-3-6. Travel&amp;Costs of Stay'!P:P,' 2-3-6. Travel&amp;Costs of Stay'!C:C,B46,' 2-3-6. Travel&amp;Costs of Stay'!B:B,$D$21)
+SUMIFS('4. Equipment Costs'!H:H,'4. Equipment Costs'!C:C,B46,'4. Equipment Costs'!B:B,$D$21)
+SUMIFS('5. Subcontracting Costs'!H:H,'5. Subcontracting Costs'!C:C,B46,'5. Subcontracting Costs'!B:B,$D$21)
+SUMIFS(' 2-3-6. Travel&amp;Costs of Stay'!N:N,' 2-3-6. Travel&amp;Costs of Stay'!C:C,B46,' 2-3-6. Travel&amp;Costs of Stay'!B:B,$D$21)</f>
        <v>0</v>
      </c>
      <c r="E46" s="26">
        <f>SUMIFS('1. Staff costs'!S:S,'1. Staff costs'!C:C,B46,'1. Staff costs'!B:B,$E$21)
+SUMIFS(' 2-3-6. Travel&amp;Costs of Stay'!O:O,' 2-3-6. Travel&amp;Costs of Stay'!C:C,B46,' 2-3-6. Travel&amp;Costs of Stay'!B:B,$E$21)
+SUMIFS(' 2-3-6. Travel&amp;Costs of Stay'!P:P,' 2-3-6. Travel&amp;Costs of Stay'!C:C,B46,' 2-3-6. Travel&amp;Costs of Stay'!B:B,$E$21)
+SUMIFS('4. Equipment Costs'!H:H,'4. Equipment Costs'!C:C,B46,'4. Equipment Costs'!B:B,$E$21)
+SUMIFS('5. Subcontracting Costs'!H:H,'5. Subcontracting Costs'!C:C,B46,'5. Subcontracting Costs'!B:B,$E$21)
+SUMIFS(' 2-3-6. Travel&amp;Costs of Stay'!N:N,' 2-3-6. Travel&amp;Costs of Stay'!C:C,B46,' 2-3-6. Travel&amp;Costs of Stay'!B:B,$E$21)</f>
        <v>0</v>
      </c>
      <c r="F46" s="26">
        <f>SUMIFS('1. Staff costs'!S:S,'1. Staff costs'!C:C,B46,'1. Staff costs'!B:B,$F$21)
+SUMIFS(' 2-3-6. Travel&amp;Costs of Stay'!O:O,' 2-3-6. Travel&amp;Costs of Stay'!C:C,B46,' 2-3-6. Travel&amp;Costs of Stay'!B:B,$F$21)
+SUMIFS(' 2-3-6. Travel&amp;Costs of Stay'!P:P,' 2-3-6. Travel&amp;Costs of Stay'!C:C,B46,' 2-3-6. Travel&amp;Costs of Stay'!B:B,$F$21)
+SUMIFS('4. Equipment Costs'!H:H,'4. Equipment Costs'!C:C,B46,'4. Equipment Costs'!B:B,$F$21)
+SUMIFS('5. Subcontracting Costs'!H:H,'5. Subcontracting Costs'!C:C,B46,'5. Subcontracting Costs'!B:B,$F$21)
+SUMIFS(' 2-3-6. Travel&amp;Costs of Stay'!N:N,' 2-3-6. Travel&amp;Costs of Stay'!C:C,B46,' 2-3-6. Travel&amp;Costs of Stay'!B:B,$F$21)</f>
        <v>0</v>
      </c>
      <c r="G46" s="26">
        <f>SUMIFS('1. Staff costs'!S:S,'1. Staff costs'!C:C,B46,'1. Staff costs'!B:B,$G$21)
+SUMIFS(' 2-3-6. Travel&amp;Costs of Stay'!O:O,' 2-3-6. Travel&amp;Costs of Stay'!C:C,B46,' 2-3-6. Travel&amp;Costs of Stay'!B:B,$G$21)
+SUMIFS(' 2-3-6. Travel&amp;Costs of Stay'!P:P,' 2-3-6. Travel&amp;Costs of Stay'!C:C,B46,' 2-3-6. Travel&amp;Costs of Stay'!B:B,$G$21)
+SUMIFS('4. Equipment Costs'!H:H,'4. Equipment Costs'!C:C,B46,'4. Equipment Costs'!B:B,$G$21)
+SUMIFS('5. Subcontracting Costs'!H:H,'5. Subcontracting Costs'!C:C,B46,'5. Subcontracting Costs'!B:B,$G$21)
+SUMIFS(' 2-3-6. Travel&amp;Costs of Stay'!N:N,' 2-3-6. Travel&amp;Costs of Stay'!C:C,B46,' 2-3-6. Travel&amp;Costs of Stay'!B:B,$G$21)</f>
        <v>0</v>
      </c>
      <c r="H46" s="205">
        <f t="shared" si="4"/>
        <v>0</v>
      </c>
      <c r="I46" s="206"/>
    </row>
    <row r="47" spans="2:9">
      <c r="B47" s="52" t="s">
        <v>114</v>
      </c>
      <c r="C47" s="26">
        <f>SUMIFS('1. Staff costs'!S:S,'1. Staff costs'!C:C,B47,'1. Staff costs'!B:B,$C$21)
+SUMIFS(' 2-3-6. Travel&amp;Costs of Stay'!O:O,' 2-3-6. Travel&amp;Costs of Stay'!C:C,B47,' 2-3-6. Travel&amp;Costs of Stay'!B:B,$C$21)
+SUMIFS(' 2-3-6. Travel&amp;Costs of Stay'!P:P,' 2-3-6. Travel&amp;Costs of Stay'!C:C,B47,' 2-3-6. Travel&amp;Costs of Stay'!B:B,$C$21)
+SUMIFS('4. Equipment Costs'!H:H,'4. Equipment Costs'!C:C,B47,'4. Equipment Costs'!B:B,$C$21)
+SUMIFS('5. Subcontracting Costs'!H:H,'5. Subcontracting Costs'!C:C,B47,'5. Subcontracting Costs'!B:B,$C$21)
+SUMIFS(' 2-3-6. Travel&amp;Costs of Stay'!N:N,' 2-3-6. Travel&amp;Costs of Stay'!C:C,B47,' 2-3-6. Travel&amp;Costs of Stay'!B:B,$C$21)</f>
        <v>0</v>
      </c>
      <c r="D47" s="26">
        <f>SUMIFS('1. Staff costs'!S:S,'1. Staff costs'!C:C,B47,'1. Staff costs'!B:B,$D$21)
+SUMIFS(' 2-3-6. Travel&amp;Costs of Stay'!O:O,' 2-3-6. Travel&amp;Costs of Stay'!C:C,B47,' 2-3-6. Travel&amp;Costs of Stay'!B:B,$D$21)
+SUMIFS(' 2-3-6. Travel&amp;Costs of Stay'!P:P,' 2-3-6. Travel&amp;Costs of Stay'!C:C,B47,' 2-3-6. Travel&amp;Costs of Stay'!B:B,$D$21)
+SUMIFS('4. Equipment Costs'!H:H,'4. Equipment Costs'!C:C,B47,'4. Equipment Costs'!B:B,$D$21)
+SUMIFS('5. Subcontracting Costs'!H:H,'5. Subcontracting Costs'!C:C,B47,'5. Subcontracting Costs'!B:B,$D$21)
+SUMIFS(' 2-3-6. Travel&amp;Costs of Stay'!N:N,' 2-3-6. Travel&amp;Costs of Stay'!C:C,B47,' 2-3-6. Travel&amp;Costs of Stay'!B:B,$D$21)</f>
        <v>0</v>
      </c>
      <c r="E47" s="26">
        <f>SUMIFS('1. Staff costs'!S:S,'1. Staff costs'!C:C,B47,'1. Staff costs'!B:B,$E$21)
+SUMIFS(' 2-3-6. Travel&amp;Costs of Stay'!O:O,' 2-3-6. Travel&amp;Costs of Stay'!C:C,B47,' 2-3-6. Travel&amp;Costs of Stay'!B:B,$E$21)
+SUMIFS(' 2-3-6. Travel&amp;Costs of Stay'!P:P,' 2-3-6. Travel&amp;Costs of Stay'!C:C,B47,' 2-3-6. Travel&amp;Costs of Stay'!B:B,$E$21)
+SUMIFS('4. Equipment Costs'!H:H,'4. Equipment Costs'!C:C,B47,'4. Equipment Costs'!B:B,$E$21)
+SUMIFS('5. Subcontracting Costs'!H:H,'5. Subcontracting Costs'!C:C,B47,'5. Subcontracting Costs'!B:B,$E$21)
+SUMIFS(' 2-3-6. Travel&amp;Costs of Stay'!N:N,' 2-3-6. Travel&amp;Costs of Stay'!C:C,B47,' 2-3-6. Travel&amp;Costs of Stay'!B:B,$E$21)</f>
        <v>0</v>
      </c>
      <c r="F47" s="26">
        <f>SUMIFS('1. Staff costs'!S:S,'1. Staff costs'!C:C,B47,'1. Staff costs'!B:B,$F$21)
+SUMIFS(' 2-3-6. Travel&amp;Costs of Stay'!O:O,' 2-3-6. Travel&amp;Costs of Stay'!C:C,B47,' 2-3-6. Travel&amp;Costs of Stay'!B:B,$F$21)
+SUMIFS(' 2-3-6. Travel&amp;Costs of Stay'!P:P,' 2-3-6. Travel&amp;Costs of Stay'!C:C,B47,' 2-3-6. Travel&amp;Costs of Stay'!B:B,$F$21)
+SUMIFS('4. Equipment Costs'!H:H,'4. Equipment Costs'!C:C,B47,'4. Equipment Costs'!B:B,$F$21)
+SUMIFS('5. Subcontracting Costs'!H:H,'5. Subcontracting Costs'!C:C,B47,'5. Subcontracting Costs'!B:B,$F$21)
+SUMIFS(' 2-3-6. Travel&amp;Costs of Stay'!N:N,' 2-3-6. Travel&amp;Costs of Stay'!C:C,B47,' 2-3-6. Travel&amp;Costs of Stay'!B:B,$F$21)</f>
        <v>0</v>
      </c>
      <c r="G47" s="26">
        <f>SUMIFS('1. Staff costs'!S:S,'1. Staff costs'!C:C,B47,'1. Staff costs'!B:B,$G$21)
+SUMIFS(' 2-3-6. Travel&amp;Costs of Stay'!O:O,' 2-3-6. Travel&amp;Costs of Stay'!C:C,B47,' 2-3-6. Travel&amp;Costs of Stay'!B:B,$G$21)
+SUMIFS(' 2-3-6. Travel&amp;Costs of Stay'!P:P,' 2-3-6. Travel&amp;Costs of Stay'!C:C,B47,' 2-3-6. Travel&amp;Costs of Stay'!B:B,$G$21)
+SUMIFS('4. Equipment Costs'!H:H,'4. Equipment Costs'!C:C,B47,'4. Equipment Costs'!B:B,$G$21)
+SUMIFS('5. Subcontracting Costs'!H:H,'5. Subcontracting Costs'!C:C,B47,'5. Subcontracting Costs'!B:B,$G$21)
+SUMIFS(' 2-3-6. Travel&amp;Costs of Stay'!N:N,' 2-3-6. Travel&amp;Costs of Stay'!C:C,B47,' 2-3-6. Travel&amp;Costs of Stay'!B:B,$G$21)</f>
        <v>0</v>
      </c>
      <c r="H47" s="205">
        <f t="shared" si="4"/>
        <v>0</v>
      </c>
      <c r="I47" s="206"/>
    </row>
    <row r="48" spans="2:9">
      <c r="B48" s="52" t="s">
        <v>115</v>
      </c>
      <c r="C48" s="26">
        <f>SUMIFS('1. Staff costs'!S:S,'1. Staff costs'!C:C,B48,'1. Staff costs'!B:B,$C$21)
+SUMIFS(' 2-3-6. Travel&amp;Costs of Stay'!O:O,' 2-3-6. Travel&amp;Costs of Stay'!C:C,B48,' 2-3-6. Travel&amp;Costs of Stay'!B:B,$C$21)
+SUMIFS(' 2-3-6. Travel&amp;Costs of Stay'!P:P,' 2-3-6. Travel&amp;Costs of Stay'!C:C,B48,' 2-3-6. Travel&amp;Costs of Stay'!B:B,$C$21)
+SUMIFS('4. Equipment Costs'!H:H,'4. Equipment Costs'!C:C,B48,'4. Equipment Costs'!B:B,$C$21)
+SUMIFS('5. Subcontracting Costs'!H:H,'5. Subcontracting Costs'!C:C,B48,'5. Subcontracting Costs'!B:B,$C$21)
+SUMIFS(' 2-3-6. Travel&amp;Costs of Stay'!N:N,' 2-3-6. Travel&amp;Costs of Stay'!C:C,B48,' 2-3-6. Travel&amp;Costs of Stay'!B:B,$C$21)</f>
        <v>0</v>
      </c>
      <c r="D48" s="26">
        <f>SUMIFS('1. Staff costs'!S:S,'1. Staff costs'!C:C,B48,'1. Staff costs'!B:B,$D$21)
+SUMIFS(' 2-3-6. Travel&amp;Costs of Stay'!O:O,' 2-3-6. Travel&amp;Costs of Stay'!C:C,B48,' 2-3-6. Travel&amp;Costs of Stay'!B:B,$D$21)
+SUMIFS(' 2-3-6. Travel&amp;Costs of Stay'!P:P,' 2-3-6. Travel&amp;Costs of Stay'!C:C,B48,' 2-3-6. Travel&amp;Costs of Stay'!B:B,$D$21)
+SUMIFS('4. Equipment Costs'!H:H,'4. Equipment Costs'!C:C,B48,'4. Equipment Costs'!B:B,$D$21)
+SUMIFS('5. Subcontracting Costs'!H:H,'5. Subcontracting Costs'!C:C,B48,'5. Subcontracting Costs'!B:B,$D$21)
+SUMIFS(' 2-3-6. Travel&amp;Costs of Stay'!N:N,' 2-3-6. Travel&amp;Costs of Stay'!C:C,B48,' 2-3-6. Travel&amp;Costs of Stay'!B:B,$D$21)</f>
        <v>0</v>
      </c>
      <c r="E48" s="26">
        <f>SUMIFS('1. Staff costs'!S:S,'1. Staff costs'!C:C,B48,'1. Staff costs'!B:B,$E$21)
+SUMIFS(' 2-3-6. Travel&amp;Costs of Stay'!O:O,' 2-3-6. Travel&amp;Costs of Stay'!C:C,B48,' 2-3-6. Travel&amp;Costs of Stay'!B:B,$E$21)
+SUMIFS(' 2-3-6. Travel&amp;Costs of Stay'!P:P,' 2-3-6. Travel&amp;Costs of Stay'!C:C,B48,' 2-3-6. Travel&amp;Costs of Stay'!B:B,$E$21)
+SUMIFS('4. Equipment Costs'!H:H,'4. Equipment Costs'!C:C,B48,'4. Equipment Costs'!B:B,$E$21)
+SUMIFS('5. Subcontracting Costs'!H:H,'5. Subcontracting Costs'!C:C,B48,'5. Subcontracting Costs'!B:B,$E$21)
+SUMIFS(' 2-3-6. Travel&amp;Costs of Stay'!N:N,' 2-3-6. Travel&amp;Costs of Stay'!C:C,B48,' 2-3-6. Travel&amp;Costs of Stay'!B:B,$E$21)</f>
        <v>0</v>
      </c>
      <c r="F48" s="26">
        <f>SUMIFS('1. Staff costs'!S:S,'1. Staff costs'!C:C,B48,'1. Staff costs'!B:B,$F$21)
+SUMIFS(' 2-3-6. Travel&amp;Costs of Stay'!O:O,' 2-3-6. Travel&amp;Costs of Stay'!C:C,B48,' 2-3-6. Travel&amp;Costs of Stay'!B:B,$F$21)
+SUMIFS(' 2-3-6. Travel&amp;Costs of Stay'!P:P,' 2-3-6. Travel&amp;Costs of Stay'!C:C,B48,' 2-3-6. Travel&amp;Costs of Stay'!B:B,$F$21)
+SUMIFS('4. Equipment Costs'!H:H,'4. Equipment Costs'!C:C,B48,'4. Equipment Costs'!B:B,$F$21)
+SUMIFS('5. Subcontracting Costs'!H:H,'5. Subcontracting Costs'!C:C,B48,'5. Subcontracting Costs'!B:B,$F$21)
+SUMIFS(' 2-3-6. Travel&amp;Costs of Stay'!N:N,' 2-3-6. Travel&amp;Costs of Stay'!C:C,B48,' 2-3-6. Travel&amp;Costs of Stay'!B:B,$F$21)</f>
        <v>0</v>
      </c>
      <c r="G48" s="26">
        <f>SUMIFS('1. Staff costs'!S:S,'1. Staff costs'!C:C,B48,'1. Staff costs'!B:B,$G$21)
+SUMIFS(' 2-3-6. Travel&amp;Costs of Stay'!O:O,' 2-3-6. Travel&amp;Costs of Stay'!C:C,B48,' 2-3-6. Travel&amp;Costs of Stay'!B:B,$G$21)
+SUMIFS(' 2-3-6. Travel&amp;Costs of Stay'!P:P,' 2-3-6. Travel&amp;Costs of Stay'!C:C,B48,' 2-3-6. Travel&amp;Costs of Stay'!B:B,$G$21)
+SUMIFS('4. Equipment Costs'!H:H,'4. Equipment Costs'!C:C,B48,'4. Equipment Costs'!B:B,$G$21)
+SUMIFS('5. Subcontracting Costs'!H:H,'5. Subcontracting Costs'!C:C,B48,'5. Subcontracting Costs'!B:B,$G$21)
+SUMIFS(' 2-3-6. Travel&amp;Costs of Stay'!N:N,' 2-3-6. Travel&amp;Costs of Stay'!C:C,B48,' 2-3-6. Travel&amp;Costs of Stay'!B:B,$G$21)</f>
        <v>0</v>
      </c>
      <c r="H48" s="205">
        <f t="shared" si="4"/>
        <v>0</v>
      </c>
      <c r="I48" s="206"/>
    </row>
    <row r="49" spans="2:9">
      <c r="B49" s="52" t="s">
        <v>116</v>
      </c>
      <c r="C49" s="26">
        <f>SUMIFS('1. Staff costs'!S:S,'1. Staff costs'!C:C,B49,'1. Staff costs'!B:B,$C$21)
+SUMIFS(' 2-3-6. Travel&amp;Costs of Stay'!O:O,' 2-3-6. Travel&amp;Costs of Stay'!C:C,B49,' 2-3-6. Travel&amp;Costs of Stay'!B:B,$C$21)
+SUMIFS(' 2-3-6. Travel&amp;Costs of Stay'!P:P,' 2-3-6. Travel&amp;Costs of Stay'!C:C,B49,' 2-3-6. Travel&amp;Costs of Stay'!B:B,$C$21)
+SUMIFS('4. Equipment Costs'!H:H,'4. Equipment Costs'!C:C,B49,'4. Equipment Costs'!B:B,$C$21)
+SUMIFS('5. Subcontracting Costs'!H:H,'5. Subcontracting Costs'!C:C,B49,'5. Subcontracting Costs'!B:B,$C$21)
+SUMIFS(' 2-3-6. Travel&amp;Costs of Stay'!N:N,' 2-3-6. Travel&amp;Costs of Stay'!C:C,B49,' 2-3-6. Travel&amp;Costs of Stay'!B:B,$C$21)</f>
        <v>0</v>
      </c>
      <c r="D49" s="26">
        <f>SUMIFS('1. Staff costs'!S:S,'1. Staff costs'!C:C,B49,'1. Staff costs'!B:B,$D$21)
+SUMIFS(' 2-3-6. Travel&amp;Costs of Stay'!O:O,' 2-3-6. Travel&amp;Costs of Stay'!C:C,B49,' 2-3-6. Travel&amp;Costs of Stay'!B:B,$D$21)
+SUMIFS(' 2-3-6. Travel&amp;Costs of Stay'!P:P,' 2-3-6. Travel&amp;Costs of Stay'!C:C,B49,' 2-3-6. Travel&amp;Costs of Stay'!B:B,$D$21)
+SUMIFS('4. Equipment Costs'!H:H,'4. Equipment Costs'!C:C,B49,'4. Equipment Costs'!B:B,$D$21)
+SUMIFS('5. Subcontracting Costs'!H:H,'5. Subcontracting Costs'!C:C,B49,'5. Subcontracting Costs'!B:B,$D$21)
+SUMIFS(' 2-3-6. Travel&amp;Costs of Stay'!N:N,' 2-3-6. Travel&amp;Costs of Stay'!C:C,B49,' 2-3-6. Travel&amp;Costs of Stay'!B:B,$D$21)</f>
        <v>0</v>
      </c>
      <c r="E49" s="26">
        <f>SUMIFS('1. Staff costs'!S:S,'1. Staff costs'!C:C,B49,'1. Staff costs'!B:B,$E$21)
+SUMIFS(' 2-3-6. Travel&amp;Costs of Stay'!O:O,' 2-3-6. Travel&amp;Costs of Stay'!C:C,B49,' 2-3-6. Travel&amp;Costs of Stay'!B:B,$E$21)
+SUMIFS(' 2-3-6. Travel&amp;Costs of Stay'!P:P,' 2-3-6. Travel&amp;Costs of Stay'!C:C,B49,' 2-3-6. Travel&amp;Costs of Stay'!B:B,$E$21)
+SUMIFS('4. Equipment Costs'!H:H,'4. Equipment Costs'!C:C,B49,'4. Equipment Costs'!B:B,$E$21)
+SUMIFS('5. Subcontracting Costs'!H:H,'5. Subcontracting Costs'!C:C,B49,'5. Subcontracting Costs'!B:B,$E$21)
+SUMIFS(' 2-3-6. Travel&amp;Costs of Stay'!N:N,' 2-3-6. Travel&amp;Costs of Stay'!C:C,B49,' 2-3-6. Travel&amp;Costs of Stay'!B:B,$E$21)</f>
        <v>0</v>
      </c>
      <c r="F49" s="26">
        <f>SUMIFS('1. Staff costs'!S:S,'1. Staff costs'!C:C,B49,'1. Staff costs'!B:B,$F$21)
+SUMIFS(' 2-3-6. Travel&amp;Costs of Stay'!O:O,' 2-3-6. Travel&amp;Costs of Stay'!C:C,B49,' 2-3-6. Travel&amp;Costs of Stay'!B:B,$F$21)
+SUMIFS(' 2-3-6. Travel&amp;Costs of Stay'!P:P,' 2-3-6. Travel&amp;Costs of Stay'!C:C,B49,' 2-3-6. Travel&amp;Costs of Stay'!B:B,$F$21)
+SUMIFS('4. Equipment Costs'!H:H,'4. Equipment Costs'!C:C,B49,'4. Equipment Costs'!B:B,$F$21)
+SUMIFS('5. Subcontracting Costs'!H:H,'5. Subcontracting Costs'!C:C,B49,'5. Subcontracting Costs'!B:B,$F$21)
+SUMIFS(' 2-3-6. Travel&amp;Costs of Stay'!N:N,' 2-3-6. Travel&amp;Costs of Stay'!C:C,B49,' 2-3-6. Travel&amp;Costs of Stay'!B:B,$F$21)</f>
        <v>0</v>
      </c>
      <c r="G49" s="26">
        <f>SUMIFS('1. Staff costs'!S:S,'1. Staff costs'!C:C,B49,'1. Staff costs'!B:B,$G$21)
+SUMIFS(' 2-3-6. Travel&amp;Costs of Stay'!O:O,' 2-3-6. Travel&amp;Costs of Stay'!C:C,B49,' 2-3-6. Travel&amp;Costs of Stay'!B:B,$G$21)
+SUMIFS(' 2-3-6. Travel&amp;Costs of Stay'!P:P,' 2-3-6. Travel&amp;Costs of Stay'!C:C,B49,' 2-3-6. Travel&amp;Costs of Stay'!B:B,$G$21)
+SUMIFS('4. Equipment Costs'!H:H,'4. Equipment Costs'!C:C,B49,'4. Equipment Costs'!B:B,$G$21)
+SUMIFS('5. Subcontracting Costs'!H:H,'5. Subcontracting Costs'!C:C,B49,'5. Subcontracting Costs'!B:B,$G$21)
+SUMIFS(' 2-3-6. Travel&amp;Costs of Stay'!N:N,' 2-3-6. Travel&amp;Costs of Stay'!C:C,B49,' 2-3-6. Travel&amp;Costs of Stay'!B:B,$G$21)</f>
        <v>0</v>
      </c>
      <c r="H49" s="205">
        <f t="shared" si="4"/>
        <v>0</v>
      </c>
      <c r="I49" s="206"/>
    </row>
    <row r="50" spans="2:9">
      <c r="B50" s="52" t="s">
        <v>117</v>
      </c>
      <c r="C50" s="26">
        <f>SUMIFS('1. Staff costs'!S:S,'1. Staff costs'!C:C,B50,'1. Staff costs'!B:B,$C$21)
+SUMIFS(' 2-3-6. Travel&amp;Costs of Stay'!O:O,' 2-3-6. Travel&amp;Costs of Stay'!C:C,B50,' 2-3-6. Travel&amp;Costs of Stay'!B:B,$C$21)
+SUMIFS(' 2-3-6. Travel&amp;Costs of Stay'!P:P,' 2-3-6. Travel&amp;Costs of Stay'!C:C,B50,' 2-3-6. Travel&amp;Costs of Stay'!B:B,$C$21)
+SUMIFS('4. Equipment Costs'!H:H,'4. Equipment Costs'!C:C,B50,'4. Equipment Costs'!B:B,$C$21)
+SUMIFS('5. Subcontracting Costs'!H:H,'5. Subcontracting Costs'!C:C,B50,'5. Subcontracting Costs'!B:B,$C$21)
+SUMIFS(' 2-3-6. Travel&amp;Costs of Stay'!N:N,' 2-3-6. Travel&amp;Costs of Stay'!C:C,B50,' 2-3-6. Travel&amp;Costs of Stay'!B:B,$C$21)</f>
        <v>0</v>
      </c>
      <c r="D50" s="26">
        <f>SUMIFS('1. Staff costs'!S:S,'1. Staff costs'!C:C,B50,'1. Staff costs'!B:B,$D$21)
+SUMIFS(' 2-3-6. Travel&amp;Costs of Stay'!O:O,' 2-3-6. Travel&amp;Costs of Stay'!C:C,B50,' 2-3-6. Travel&amp;Costs of Stay'!B:B,$D$21)
+SUMIFS(' 2-3-6. Travel&amp;Costs of Stay'!P:P,' 2-3-6. Travel&amp;Costs of Stay'!C:C,B50,' 2-3-6. Travel&amp;Costs of Stay'!B:B,$D$21)
+SUMIFS('4. Equipment Costs'!H:H,'4. Equipment Costs'!C:C,B50,'4. Equipment Costs'!B:B,$D$21)
+SUMIFS('5. Subcontracting Costs'!H:H,'5. Subcontracting Costs'!C:C,B50,'5. Subcontracting Costs'!B:B,$D$21)
+SUMIFS(' 2-3-6. Travel&amp;Costs of Stay'!N:N,' 2-3-6. Travel&amp;Costs of Stay'!C:C,B50,' 2-3-6. Travel&amp;Costs of Stay'!B:B,$D$21)</f>
        <v>0</v>
      </c>
      <c r="E50" s="26">
        <f>SUMIFS('1. Staff costs'!S:S,'1. Staff costs'!C:C,B50,'1. Staff costs'!B:B,$E$21)
+SUMIFS(' 2-3-6. Travel&amp;Costs of Stay'!O:O,' 2-3-6. Travel&amp;Costs of Stay'!C:C,B50,' 2-3-6. Travel&amp;Costs of Stay'!B:B,$E$21)
+SUMIFS(' 2-3-6. Travel&amp;Costs of Stay'!P:P,' 2-3-6. Travel&amp;Costs of Stay'!C:C,B50,' 2-3-6. Travel&amp;Costs of Stay'!B:B,$E$21)
+SUMIFS('4. Equipment Costs'!H:H,'4. Equipment Costs'!C:C,B50,'4. Equipment Costs'!B:B,$E$21)
+SUMIFS('5. Subcontracting Costs'!H:H,'5. Subcontracting Costs'!C:C,B50,'5. Subcontracting Costs'!B:B,$E$21)
+SUMIFS(' 2-3-6. Travel&amp;Costs of Stay'!N:N,' 2-3-6. Travel&amp;Costs of Stay'!C:C,B50,' 2-3-6. Travel&amp;Costs of Stay'!B:B,$E$21)</f>
        <v>0</v>
      </c>
      <c r="F50" s="26">
        <f>SUMIFS('1. Staff costs'!S:S,'1. Staff costs'!C:C,B50,'1. Staff costs'!B:B,$F$21)
+SUMIFS(' 2-3-6. Travel&amp;Costs of Stay'!O:O,' 2-3-6. Travel&amp;Costs of Stay'!C:C,B50,' 2-3-6. Travel&amp;Costs of Stay'!B:B,$F$21)
+SUMIFS(' 2-3-6. Travel&amp;Costs of Stay'!P:P,' 2-3-6. Travel&amp;Costs of Stay'!C:C,B50,' 2-3-6. Travel&amp;Costs of Stay'!B:B,$F$21)
+SUMIFS('4. Equipment Costs'!H:H,'4. Equipment Costs'!C:C,B50,'4. Equipment Costs'!B:B,$F$21)
+SUMIFS('5. Subcontracting Costs'!H:H,'5. Subcontracting Costs'!C:C,B50,'5. Subcontracting Costs'!B:B,$F$21)
+SUMIFS(' 2-3-6. Travel&amp;Costs of Stay'!N:N,' 2-3-6. Travel&amp;Costs of Stay'!C:C,B50,' 2-3-6. Travel&amp;Costs of Stay'!B:B,$F$21)</f>
        <v>0</v>
      </c>
      <c r="G50" s="26">
        <f>SUMIFS('1. Staff costs'!S:S,'1. Staff costs'!C:C,B50,'1. Staff costs'!B:B,$G$21)
+SUMIFS(' 2-3-6. Travel&amp;Costs of Stay'!O:O,' 2-3-6. Travel&amp;Costs of Stay'!C:C,B50,' 2-3-6. Travel&amp;Costs of Stay'!B:B,$G$21)
+SUMIFS(' 2-3-6. Travel&amp;Costs of Stay'!P:P,' 2-3-6. Travel&amp;Costs of Stay'!C:C,B50,' 2-3-6. Travel&amp;Costs of Stay'!B:B,$G$21)
+SUMIFS('4. Equipment Costs'!H:H,'4. Equipment Costs'!C:C,B50,'4. Equipment Costs'!B:B,$G$21)
+SUMIFS('5. Subcontracting Costs'!H:H,'5. Subcontracting Costs'!C:C,B50,'5. Subcontracting Costs'!B:B,$G$21)
+SUMIFS(' 2-3-6. Travel&amp;Costs of Stay'!N:N,' 2-3-6. Travel&amp;Costs of Stay'!C:C,B50,' 2-3-6. Travel&amp;Costs of Stay'!B:B,$G$21)</f>
        <v>0</v>
      </c>
      <c r="H50" s="205">
        <f t="shared" si="4"/>
        <v>0</v>
      </c>
      <c r="I50" s="206"/>
    </row>
    <row r="51" spans="2:9">
      <c r="B51" s="52" t="s">
        <v>118</v>
      </c>
      <c r="C51" s="26">
        <f>SUMIFS('1. Staff costs'!S:S,'1. Staff costs'!C:C,B51,'1. Staff costs'!B:B,$C$21)
+SUMIFS(' 2-3-6. Travel&amp;Costs of Stay'!O:O,' 2-3-6. Travel&amp;Costs of Stay'!C:C,B51,' 2-3-6. Travel&amp;Costs of Stay'!B:B,$C$21)
+SUMIFS(' 2-3-6. Travel&amp;Costs of Stay'!P:P,' 2-3-6. Travel&amp;Costs of Stay'!C:C,B51,' 2-3-6. Travel&amp;Costs of Stay'!B:B,$C$21)
+SUMIFS('4. Equipment Costs'!H:H,'4. Equipment Costs'!C:C,B51,'4. Equipment Costs'!B:B,$C$21)
+SUMIFS('5. Subcontracting Costs'!H:H,'5. Subcontracting Costs'!C:C,B51,'5. Subcontracting Costs'!B:B,$C$21)
+SUMIFS(' 2-3-6. Travel&amp;Costs of Stay'!N:N,' 2-3-6. Travel&amp;Costs of Stay'!C:C,B51,' 2-3-6. Travel&amp;Costs of Stay'!B:B,$C$21)</f>
        <v>0</v>
      </c>
      <c r="D51" s="26">
        <f>SUMIFS('1. Staff costs'!S:S,'1. Staff costs'!C:C,B51,'1. Staff costs'!B:B,$D$21)
+SUMIFS(' 2-3-6. Travel&amp;Costs of Stay'!O:O,' 2-3-6. Travel&amp;Costs of Stay'!C:C,B51,' 2-3-6. Travel&amp;Costs of Stay'!B:B,$D$21)
+SUMIFS(' 2-3-6. Travel&amp;Costs of Stay'!P:P,' 2-3-6. Travel&amp;Costs of Stay'!C:C,B51,' 2-3-6. Travel&amp;Costs of Stay'!B:B,$D$21)
+SUMIFS('4. Equipment Costs'!H:H,'4. Equipment Costs'!C:C,B51,'4. Equipment Costs'!B:B,$D$21)
+SUMIFS('5. Subcontracting Costs'!H:H,'5. Subcontracting Costs'!C:C,B51,'5. Subcontracting Costs'!B:B,$D$21)
+SUMIFS(' 2-3-6. Travel&amp;Costs of Stay'!N:N,' 2-3-6. Travel&amp;Costs of Stay'!C:C,B51,' 2-3-6. Travel&amp;Costs of Stay'!B:B,$D$21)</f>
        <v>0</v>
      </c>
      <c r="E51" s="26">
        <f>SUMIFS('1. Staff costs'!S:S,'1. Staff costs'!C:C,B51,'1. Staff costs'!B:B,$E$21)
+SUMIFS(' 2-3-6. Travel&amp;Costs of Stay'!O:O,' 2-3-6. Travel&amp;Costs of Stay'!C:C,B51,' 2-3-6. Travel&amp;Costs of Stay'!B:B,$E$21)
+SUMIFS(' 2-3-6. Travel&amp;Costs of Stay'!P:P,' 2-3-6. Travel&amp;Costs of Stay'!C:C,B51,' 2-3-6. Travel&amp;Costs of Stay'!B:B,$E$21)
+SUMIFS('4. Equipment Costs'!H:H,'4. Equipment Costs'!C:C,B51,'4. Equipment Costs'!B:B,$E$21)
+SUMIFS('5. Subcontracting Costs'!H:H,'5. Subcontracting Costs'!C:C,B51,'5. Subcontracting Costs'!B:B,$E$21)
+SUMIFS(' 2-3-6. Travel&amp;Costs of Stay'!N:N,' 2-3-6. Travel&amp;Costs of Stay'!C:C,B51,' 2-3-6. Travel&amp;Costs of Stay'!B:B,$E$21)</f>
        <v>0</v>
      </c>
      <c r="F51" s="26">
        <f>SUMIFS('1. Staff costs'!S:S,'1. Staff costs'!C:C,B51,'1. Staff costs'!B:B,$F$21)
+SUMIFS(' 2-3-6. Travel&amp;Costs of Stay'!O:O,' 2-3-6. Travel&amp;Costs of Stay'!C:C,B51,' 2-3-6. Travel&amp;Costs of Stay'!B:B,$F$21)
+SUMIFS(' 2-3-6. Travel&amp;Costs of Stay'!P:P,' 2-3-6. Travel&amp;Costs of Stay'!C:C,B51,' 2-3-6. Travel&amp;Costs of Stay'!B:B,$F$21)
+SUMIFS('4. Equipment Costs'!H:H,'4. Equipment Costs'!C:C,B51,'4. Equipment Costs'!B:B,$F$21)
+SUMIFS('5. Subcontracting Costs'!H:H,'5. Subcontracting Costs'!C:C,B51,'5. Subcontracting Costs'!B:B,$F$21)
+SUMIFS(' 2-3-6. Travel&amp;Costs of Stay'!N:N,' 2-3-6. Travel&amp;Costs of Stay'!C:C,B51,' 2-3-6. Travel&amp;Costs of Stay'!B:B,$F$21)</f>
        <v>0</v>
      </c>
      <c r="G51" s="26">
        <f>SUMIFS('1. Staff costs'!S:S,'1. Staff costs'!C:C,B51,'1. Staff costs'!B:B,$G$21)
+SUMIFS(' 2-3-6. Travel&amp;Costs of Stay'!O:O,' 2-3-6. Travel&amp;Costs of Stay'!C:C,B51,' 2-3-6. Travel&amp;Costs of Stay'!B:B,$G$21)
+SUMIFS(' 2-3-6. Travel&amp;Costs of Stay'!P:P,' 2-3-6. Travel&amp;Costs of Stay'!C:C,B51,' 2-3-6. Travel&amp;Costs of Stay'!B:B,$G$21)
+SUMIFS('4. Equipment Costs'!H:H,'4. Equipment Costs'!C:C,B51,'4. Equipment Costs'!B:B,$G$21)
+SUMIFS('5. Subcontracting Costs'!H:H,'5. Subcontracting Costs'!C:C,B51,'5. Subcontracting Costs'!B:B,$G$21)
+SUMIFS(' 2-3-6. Travel&amp;Costs of Stay'!N:N,' 2-3-6. Travel&amp;Costs of Stay'!C:C,B51,' 2-3-6. Travel&amp;Costs of Stay'!B:B,$G$21)</f>
        <v>0</v>
      </c>
      <c r="H51" s="205">
        <f t="shared" si="4"/>
        <v>0</v>
      </c>
      <c r="I51" s="206"/>
    </row>
    <row r="52" spans="2:9">
      <c r="B52" s="52" t="s">
        <v>119</v>
      </c>
      <c r="C52" s="26">
        <f>SUMIFS('1. Staff costs'!S:S,'1. Staff costs'!C:C,B52,'1. Staff costs'!B:B,$C$21)
+SUMIFS(' 2-3-6. Travel&amp;Costs of Stay'!O:O,' 2-3-6. Travel&amp;Costs of Stay'!C:C,B52,' 2-3-6. Travel&amp;Costs of Stay'!B:B,$C$21)
+SUMIFS(' 2-3-6. Travel&amp;Costs of Stay'!P:P,' 2-3-6. Travel&amp;Costs of Stay'!C:C,B52,' 2-3-6. Travel&amp;Costs of Stay'!B:B,$C$21)
+SUMIFS('4. Equipment Costs'!H:H,'4. Equipment Costs'!C:C,B52,'4. Equipment Costs'!B:B,$C$21)
+SUMIFS('5. Subcontracting Costs'!H:H,'5. Subcontracting Costs'!C:C,B52,'5. Subcontracting Costs'!B:B,$C$21)
+SUMIFS(' 2-3-6. Travel&amp;Costs of Stay'!N:N,' 2-3-6. Travel&amp;Costs of Stay'!C:C,B52,' 2-3-6. Travel&amp;Costs of Stay'!B:B,$C$21)</f>
        <v>0</v>
      </c>
      <c r="D52" s="26">
        <f>SUMIFS('1. Staff costs'!S:S,'1. Staff costs'!C:C,B52,'1. Staff costs'!B:B,$D$21)
+SUMIFS(' 2-3-6. Travel&amp;Costs of Stay'!O:O,' 2-3-6. Travel&amp;Costs of Stay'!C:C,B52,' 2-3-6. Travel&amp;Costs of Stay'!B:B,$D$21)
+SUMIFS(' 2-3-6. Travel&amp;Costs of Stay'!P:P,' 2-3-6. Travel&amp;Costs of Stay'!C:C,B52,' 2-3-6. Travel&amp;Costs of Stay'!B:B,$D$21)
+SUMIFS('4. Equipment Costs'!H:H,'4. Equipment Costs'!C:C,B52,'4. Equipment Costs'!B:B,$D$21)
+SUMIFS('5. Subcontracting Costs'!H:H,'5. Subcontracting Costs'!C:C,B52,'5. Subcontracting Costs'!B:B,$D$21)
+SUMIFS(' 2-3-6. Travel&amp;Costs of Stay'!N:N,' 2-3-6. Travel&amp;Costs of Stay'!C:C,B52,' 2-3-6. Travel&amp;Costs of Stay'!B:B,$D$21)</f>
        <v>0</v>
      </c>
      <c r="E52" s="26">
        <f>SUMIFS('1. Staff costs'!S:S,'1. Staff costs'!C:C,B52,'1. Staff costs'!B:B,$E$21)
+SUMIFS(' 2-3-6. Travel&amp;Costs of Stay'!O:O,' 2-3-6. Travel&amp;Costs of Stay'!C:C,B52,' 2-3-6. Travel&amp;Costs of Stay'!B:B,$E$21)
+SUMIFS(' 2-3-6. Travel&amp;Costs of Stay'!P:P,' 2-3-6. Travel&amp;Costs of Stay'!C:C,B52,' 2-3-6. Travel&amp;Costs of Stay'!B:B,$E$21)
+SUMIFS('4. Equipment Costs'!H:H,'4. Equipment Costs'!C:C,B52,'4. Equipment Costs'!B:B,$E$21)
+SUMIFS('5. Subcontracting Costs'!H:H,'5. Subcontracting Costs'!C:C,B52,'5. Subcontracting Costs'!B:B,$E$21)
+SUMIFS(' 2-3-6. Travel&amp;Costs of Stay'!N:N,' 2-3-6. Travel&amp;Costs of Stay'!C:C,B52,' 2-3-6. Travel&amp;Costs of Stay'!B:B,$E$21)</f>
        <v>0</v>
      </c>
      <c r="F52" s="26">
        <f>SUMIFS('1. Staff costs'!S:S,'1. Staff costs'!C:C,B52,'1. Staff costs'!B:B,$F$21)
+SUMIFS(' 2-3-6. Travel&amp;Costs of Stay'!O:O,' 2-3-6. Travel&amp;Costs of Stay'!C:C,B52,' 2-3-6. Travel&amp;Costs of Stay'!B:B,$F$21)
+SUMIFS(' 2-3-6. Travel&amp;Costs of Stay'!P:P,' 2-3-6. Travel&amp;Costs of Stay'!C:C,B52,' 2-3-6. Travel&amp;Costs of Stay'!B:B,$F$21)
+SUMIFS('4. Equipment Costs'!H:H,'4. Equipment Costs'!C:C,B52,'4. Equipment Costs'!B:B,$F$21)
+SUMIFS('5. Subcontracting Costs'!H:H,'5. Subcontracting Costs'!C:C,B52,'5. Subcontracting Costs'!B:B,$F$21)
+SUMIFS(' 2-3-6. Travel&amp;Costs of Stay'!N:N,' 2-3-6. Travel&amp;Costs of Stay'!C:C,B52,' 2-3-6. Travel&amp;Costs of Stay'!B:B,$F$21)</f>
        <v>0</v>
      </c>
      <c r="G52" s="26">
        <f>SUMIFS('1. Staff costs'!S:S,'1. Staff costs'!C:C,B52,'1. Staff costs'!B:B,$G$21)
+SUMIFS(' 2-3-6. Travel&amp;Costs of Stay'!O:O,' 2-3-6. Travel&amp;Costs of Stay'!C:C,B52,' 2-3-6. Travel&amp;Costs of Stay'!B:B,$G$21)
+SUMIFS(' 2-3-6. Travel&amp;Costs of Stay'!P:P,' 2-3-6. Travel&amp;Costs of Stay'!C:C,B52,' 2-3-6. Travel&amp;Costs of Stay'!B:B,$G$21)
+SUMIFS('4. Equipment Costs'!H:H,'4. Equipment Costs'!C:C,B52,'4. Equipment Costs'!B:B,$G$21)
+SUMIFS('5. Subcontracting Costs'!H:H,'5. Subcontracting Costs'!C:C,B52,'5. Subcontracting Costs'!B:B,$G$21)
+SUMIFS(' 2-3-6. Travel&amp;Costs of Stay'!N:N,' 2-3-6. Travel&amp;Costs of Stay'!C:C,B52,' 2-3-6. Travel&amp;Costs of Stay'!B:B,$G$21)</f>
        <v>0</v>
      </c>
      <c r="H52" s="205">
        <f t="shared" si="4"/>
        <v>0</v>
      </c>
      <c r="I52" s="206"/>
    </row>
    <row r="53" spans="2:9">
      <c r="B53" s="52" t="s">
        <v>120</v>
      </c>
      <c r="C53" s="26">
        <f>SUMIFS('1. Staff costs'!S:S,'1. Staff costs'!C:C,B53,'1. Staff costs'!B:B,$C$21)
+SUMIFS(' 2-3-6. Travel&amp;Costs of Stay'!O:O,' 2-3-6. Travel&amp;Costs of Stay'!C:C,B53,' 2-3-6. Travel&amp;Costs of Stay'!B:B,$C$21)
+SUMIFS(' 2-3-6. Travel&amp;Costs of Stay'!P:P,' 2-3-6. Travel&amp;Costs of Stay'!C:C,B53,' 2-3-6. Travel&amp;Costs of Stay'!B:B,$C$21)
+SUMIFS('4. Equipment Costs'!H:H,'4. Equipment Costs'!C:C,B53,'4. Equipment Costs'!B:B,$C$21)
+SUMIFS('5. Subcontracting Costs'!H:H,'5. Subcontracting Costs'!C:C,B53,'5. Subcontracting Costs'!B:B,$C$21)
+SUMIFS(' 2-3-6. Travel&amp;Costs of Stay'!N:N,' 2-3-6. Travel&amp;Costs of Stay'!C:C,B53,' 2-3-6. Travel&amp;Costs of Stay'!B:B,$C$21)</f>
        <v>0</v>
      </c>
      <c r="D53" s="26">
        <f>SUMIFS('1. Staff costs'!S:S,'1. Staff costs'!C:C,B53,'1. Staff costs'!B:B,$D$21)
+SUMIFS(' 2-3-6. Travel&amp;Costs of Stay'!O:O,' 2-3-6. Travel&amp;Costs of Stay'!C:C,B53,' 2-3-6. Travel&amp;Costs of Stay'!B:B,$D$21)
+SUMIFS(' 2-3-6. Travel&amp;Costs of Stay'!P:P,' 2-3-6. Travel&amp;Costs of Stay'!C:C,B53,' 2-3-6. Travel&amp;Costs of Stay'!B:B,$D$21)
+SUMIFS('4. Equipment Costs'!H:H,'4. Equipment Costs'!C:C,B53,'4. Equipment Costs'!B:B,$D$21)
+SUMIFS('5. Subcontracting Costs'!H:H,'5. Subcontracting Costs'!C:C,B53,'5. Subcontracting Costs'!B:B,$D$21)
+SUMIFS(' 2-3-6. Travel&amp;Costs of Stay'!N:N,' 2-3-6. Travel&amp;Costs of Stay'!C:C,B53,' 2-3-6. Travel&amp;Costs of Stay'!B:B,$D$21)</f>
        <v>0</v>
      </c>
      <c r="E53" s="26">
        <f>SUMIFS('1. Staff costs'!S:S,'1. Staff costs'!C:C,B53,'1. Staff costs'!B:B,$E$21)
+SUMIFS(' 2-3-6. Travel&amp;Costs of Stay'!O:O,' 2-3-6. Travel&amp;Costs of Stay'!C:C,B53,' 2-3-6. Travel&amp;Costs of Stay'!B:B,$E$21)
+SUMIFS(' 2-3-6. Travel&amp;Costs of Stay'!P:P,' 2-3-6. Travel&amp;Costs of Stay'!C:C,B53,' 2-3-6. Travel&amp;Costs of Stay'!B:B,$E$21)
+SUMIFS('4. Equipment Costs'!H:H,'4. Equipment Costs'!C:C,B53,'4. Equipment Costs'!B:B,$E$21)
+SUMIFS('5. Subcontracting Costs'!H:H,'5. Subcontracting Costs'!C:C,B53,'5. Subcontracting Costs'!B:B,$E$21)
+SUMIFS(' 2-3-6. Travel&amp;Costs of Stay'!N:N,' 2-3-6. Travel&amp;Costs of Stay'!C:C,B53,' 2-3-6. Travel&amp;Costs of Stay'!B:B,$E$21)</f>
        <v>0</v>
      </c>
      <c r="F53" s="26">
        <f>SUMIFS('1. Staff costs'!S:S,'1. Staff costs'!C:C,B53,'1. Staff costs'!B:B,$F$21)
+SUMIFS(' 2-3-6. Travel&amp;Costs of Stay'!O:O,' 2-3-6. Travel&amp;Costs of Stay'!C:C,B53,' 2-3-6. Travel&amp;Costs of Stay'!B:B,$F$21)
+SUMIFS(' 2-3-6. Travel&amp;Costs of Stay'!P:P,' 2-3-6. Travel&amp;Costs of Stay'!C:C,B53,' 2-3-6. Travel&amp;Costs of Stay'!B:B,$F$21)
+SUMIFS('4. Equipment Costs'!H:H,'4. Equipment Costs'!C:C,B53,'4. Equipment Costs'!B:B,$F$21)
+SUMIFS('5. Subcontracting Costs'!H:H,'5. Subcontracting Costs'!C:C,B53,'5. Subcontracting Costs'!B:B,$F$21)
+SUMIFS(' 2-3-6. Travel&amp;Costs of Stay'!N:N,' 2-3-6. Travel&amp;Costs of Stay'!C:C,B53,' 2-3-6. Travel&amp;Costs of Stay'!B:B,$F$21)</f>
        <v>0</v>
      </c>
      <c r="G53" s="26">
        <f>SUMIFS('1. Staff costs'!S:S,'1. Staff costs'!C:C,B53,'1. Staff costs'!B:B,$G$21)
+SUMIFS(' 2-3-6. Travel&amp;Costs of Stay'!O:O,' 2-3-6. Travel&amp;Costs of Stay'!C:C,B53,' 2-3-6. Travel&amp;Costs of Stay'!B:B,$G$21)
+SUMIFS(' 2-3-6. Travel&amp;Costs of Stay'!P:P,' 2-3-6. Travel&amp;Costs of Stay'!C:C,B53,' 2-3-6. Travel&amp;Costs of Stay'!B:B,$G$21)
+SUMIFS('4. Equipment Costs'!H:H,'4. Equipment Costs'!C:C,B53,'4. Equipment Costs'!B:B,$G$21)
+SUMIFS('5. Subcontracting Costs'!H:H,'5. Subcontracting Costs'!C:C,B53,'5. Subcontracting Costs'!B:B,$G$21)
+SUMIFS(' 2-3-6. Travel&amp;Costs of Stay'!N:N,' 2-3-6. Travel&amp;Costs of Stay'!C:C,B53,' 2-3-6. Travel&amp;Costs of Stay'!B:B,$G$21)</f>
        <v>0</v>
      </c>
      <c r="H53" s="205">
        <f t="shared" si="4"/>
        <v>0</v>
      </c>
      <c r="I53" s="206"/>
    </row>
    <row r="54" spans="2:9">
      <c r="B54" s="52" t="s">
        <v>121</v>
      </c>
      <c r="C54" s="26">
        <f>SUMIFS('1. Staff costs'!S:S,'1. Staff costs'!C:C,B54,'1. Staff costs'!B:B,$C$21)
+SUMIFS(' 2-3-6. Travel&amp;Costs of Stay'!O:O,' 2-3-6. Travel&amp;Costs of Stay'!C:C,B54,' 2-3-6. Travel&amp;Costs of Stay'!B:B,$C$21)
+SUMIFS(' 2-3-6. Travel&amp;Costs of Stay'!P:P,' 2-3-6. Travel&amp;Costs of Stay'!C:C,B54,' 2-3-6. Travel&amp;Costs of Stay'!B:B,$C$21)
+SUMIFS('4. Equipment Costs'!H:H,'4. Equipment Costs'!C:C,B54,'4. Equipment Costs'!B:B,$C$21)
+SUMIFS('5. Subcontracting Costs'!H:H,'5. Subcontracting Costs'!C:C,B54,'5. Subcontracting Costs'!B:B,$C$21)
+SUMIFS(' 2-3-6. Travel&amp;Costs of Stay'!N:N,' 2-3-6. Travel&amp;Costs of Stay'!C:C,B54,' 2-3-6. Travel&amp;Costs of Stay'!B:B,$C$21)</f>
        <v>0</v>
      </c>
      <c r="D54" s="26">
        <f>SUMIFS('1. Staff costs'!S:S,'1. Staff costs'!C:C,B54,'1. Staff costs'!B:B,$D$21)
+SUMIFS(' 2-3-6. Travel&amp;Costs of Stay'!O:O,' 2-3-6. Travel&amp;Costs of Stay'!C:C,B54,' 2-3-6. Travel&amp;Costs of Stay'!B:B,$D$21)
+SUMIFS(' 2-3-6. Travel&amp;Costs of Stay'!P:P,' 2-3-6. Travel&amp;Costs of Stay'!C:C,B54,' 2-3-6. Travel&amp;Costs of Stay'!B:B,$D$21)
+SUMIFS('4. Equipment Costs'!H:H,'4. Equipment Costs'!C:C,B54,'4. Equipment Costs'!B:B,$D$21)
+SUMIFS('5. Subcontracting Costs'!H:H,'5. Subcontracting Costs'!C:C,B54,'5. Subcontracting Costs'!B:B,$D$21)
+SUMIFS(' 2-3-6. Travel&amp;Costs of Stay'!N:N,' 2-3-6. Travel&amp;Costs of Stay'!C:C,B54,' 2-3-6. Travel&amp;Costs of Stay'!B:B,$D$21)</f>
        <v>0</v>
      </c>
      <c r="E54" s="26">
        <f>SUMIFS('1. Staff costs'!S:S,'1. Staff costs'!C:C,B54,'1. Staff costs'!B:B,$E$21)
+SUMIFS(' 2-3-6. Travel&amp;Costs of Stay'!O:O,' 2-3-6. Travel&amp;Costs of Stay'!C:C,B54,' 2-3-6. Travel&amp;Costs of Stay'!B:B,$E$21)
+SUMIFS(' 2-3-6. Travel&amp;Costs of Stay'!P:P,' 2-3-6. Travel&amp;Costs of Stay'!C:C,B54,' 2-3-6. Travel&amp;Costs of Stay'!B:B,$E$21)
+SUMIFS('4. Equipment Costs'!H:H,'4. Equipment Costs'!C:C,B54,'4. Equipment Costs'!B:B,$E$21)
+SUMIFS('5. Subcontracting Costs'!H:H,'5. Subcontracting Costs'!C:C,B54,'5. Subcontracting Costs'!B:B,$E$21)
+SUMIFS(' 2-3-6. Travel&amp;Costs of Stay'!N:N,' 2-3-6. Travel&amp;Costs of Stay'!C:C,B54,' 2-3-6. Travel&amp;Costs of Stay'!B:B,$E$21)</f>
        <v>0</v>
      </c>
      <c r="F54" s="26">
        <f>SUMIFS('1. Staff costs'!S:S,'1. Staff costs'!C:C,B54,'1. Staff costs'!B:B,$F$21)
+SUMIFS(' 2-3-6. Travel&amp;Costs of Stay'!O:O,' 2-3-6. Travel&amp;Costs of Stay'!C:C,B54,' 2-3-6. Travel&amp;Costs of Stay'!B:B,$F$21)
+SUMIFS(' 2-3-6. Travel&amp;Costs of Stay'!P:P,' 2-3-6. Travel&amp;Costs of Stay'!C:C,B54,' 2-3-6. Travel&amp;Costs of Stay'!B:B,$F$21)
+SUMIFS('4. Equipment Costs'!H:H,'4. Equipment Costs'!C:C,B54,'4. Equipment Costs'!B:B,$F$21)
+SUMIFS('5. Subcontracting Costs'!H:H,'5. Subcontracting Costs'!C:C,B54,'5. Subcontracting Costs'!B:B,$F$21)
+SUMIFS(' 2-3-6. Travel&amp;Costs of Stay'!N:N,' 2-3-6. Travel&amp;Costs of Stay'!C:C,B54,' 2-3-6. Travel&amp;Costs of Stay'!B:B,$F$21)</f>
        <v>0</v>
      </c>
      <c r="G54" s="26">
        <f>SUMIFS('1. Staff costs'!S:S,'1. Staff costs'!C:C,B54,'1. Staff costs'!B:B,$G$21)
+SUMIFS(' 2-3-6. Travel&amp;Costs of Stay'!O:O,' 2-3-6. Travel&amp;Costs of Stay'!C:C,B54,' 2-3-6. Travel&amp;Costs of Stay'!B:B,$G$21)
+SUMIFS(' 2-3-6. Travel&amp;Costs of Stay'!P:P,' 2-3-6. Travel&amp;Costs of Stay'!C:C,B54,' 2-3-6. Travel&amp;Costs of Stay'!B:B,$G$21)
+SUMIFS('4. Equipment Costs'!H:H,'4. Equipment Costs'!C:C,B54,'4. Equipment Costs'!B:B,$G$21)
+SUMIFS('5. Subcontracting Costs'!H:H,'5. Subcontracting Costs'!C:C,B54,'5. Subcontracting Costs'!B:B,$G$21)
+SUMIFS(' 2-3-6. Travel&amp;Costs of Stay'!N:N,' 2-3-6. Travel&amp;Costs of Stay'!C:C,B54,' 2-3-6. Travel&amp;Costs of Stay'!B:B,$G$21)</f>
        <v>0</v>
      </c>
      <c r="H54" s="205">
        <f t="shared" si="4"/>
        <v>0</v>
      </c>
      <c r="I54" s="206"/>
    </row>
    <row r="55" spans="2:9">
      <c r="B55" s="52" t="s">
        <v>122</v>
      </c>
      <c r="C55" s="26">
        <f>SUMIFS('1. Staff costs'!S:S,'1. Staff costs'!C:C,B55,'1. Staff costs'!B:B,$C$21)
+SUMIFS(' 2-3-6. Travel&amp;Costs of Stay'!O:O,' 2-3-6. Travel&amp;Costs of Stay'!C:C,B55,' 2-3-6. Travel&amp;Costs of Stay'!B:B,$C$21)
+SUMIFS(' 2-3-6. Travel&amp;Costs of Stay'!P:P,' 2-3-6. Travel&amp;Costs of Stay'!C:C,B55,' 2-3-6. Travel&amp;Costs of Stay'!B:B,$C$21)
+SUMIFS('4. Equipment Costs'!H:H,'4. Equipment Costs'!C:C,B55,'4. Equipment Costs'!B:B,$C$21)
+SUMIFS('5. Subcontracting Costs'!H:H,'5. Subcontracting Costs'!C:C,B55,'5. Subcontracting Costs'!B:B,$C$21)
+SUMIFS(' 2-3-6. Travel&amp;Costs of Stay'!N:N,' 2-3-6. Travel&amp;Costs of Stay'!C:C,B55,' 2-3-6. Travel&amp;Costs of Stay'!B:B,$C$21)</f>
        <v>0</v>
      </c>
      <c r="D55" s="26">
        <f>SUMIFS('1. Staff costs'!S:S,'1. Staff costs'!C:C,B55,'1. Staff costs'!B:B,$D$21)
+SUMIFS(' 2-3-6. Travel&amp;Costs of Stay'!O:O,' 2-3-6. Travel&amp;Costs of Stay'!C:C,B55,' 2-3-6. Travel&amp;Costs of Stay'!B:B,$D$21)
+SUMIFS(' 2-3-6. Travel&amp;Costs of Stay'!P:P,' 2-3-6. Travel&amp;Costs of Stay'!C:C,B55,' 2-3-6. Travel&amp;Costs of Stay'!B:B,$D$21)
+SUMIFS('4. Equipment Costs'!H:H,'4. Equipment Costs'!C:C,B55,'4. Equipment Costs'!B:B,$D$21)
+SUMIFS('5. Subcontracting Costs'!H:H,'5. Subcontracting Costs'!C:C,B55,'5. Subcontracting Costs'!B:B,$D$21)
+SUMIFS(' 2-3-6. Travel&amp;Costs of Stay'!N:N,' 2-3-6. Travel&amp;Costs of Stay'!C:C,B55,' 2-3-6. Travel&amp;Costs of Stay'!B:B,$D$21)</f>
        <v>0</v>
      </c>
      <c r="E55" s="26">
        <f>SUMIFS('1. Staff costs'!S:S,'1. Staff costs'!C:C,B55,'1. Staff costs'!B:B,$E$21)
+SUMIFS(' 2-3-6. Travel&amp;Costs of Stay'!O:O,' 2-3-6. Travel&amp;Costs of Stay'!C:C,B55,' 2-3-6. Travel&amp;Costs of Stay'!B:B,$E$21)
+SUMIFS(' 2-3-6. Travel&amp;Costs of Stay'!P:P,' 2-3-6. Travel&amp;Costs of Stay'!C:C,B55,' 2-3-6. Travel&amp;Costs of Stay'!B:B,$E$21)
+SUMIFS('4. Equipment Costs'!H:H,'4. Equipment Costs'!C:C,B55,'4. Equipment Costs'!B:B,$E$21)
+SUMIFS('5. Subcontracting Costs'!H:H,'5. Subcontracting Costs'!C:C,B55,'5. Subcontracting Costs'!B:B,$E$21)
+SUMIFS(' 2-3-6. Travel&amp;Costs of Stay'!N:N,' 2-3-6. Travel&amp;Costs of Stay'!C:C,B55,' 2-3-6. Travel&amp;Costs of Stay'!B:B,$E$21)</f>
        <v>0</v>
      </c>
      <c r="F55" s="26">
        <f>SUMIFS('1. Staff costs'!S:S,'1. Staff costs'!C:C,B55,'1. Staff costs'!B:B,$F$21)
+SUMIFS(' 2-3-6. Travel&amp;Costs of Stay'!O:O,' 2-3-6. Travel&amp;Costs of Stay'!C:C,B55,' 2-3-6. Travel&amp;Costs of Stay'!B:B,$F$21)
+SUMIFS(' 2-3-6. Travel&amp;Costs of Stay'!P:P,' 2-3-6. Travel&amp;Costs of Stay'!C:C,B55,' 2-3-6. Travel&amp;Costs of Stay'!B:B,$F$21)
+SUMIFS('4. Equipment Costs'!H:H,'4. Equipment Costs'!C:C,B55,'4. Equipment Costs'!B:B,$F$21)
+SUMIFS('5. Subcontracting Costs'!H:H,'5. Subcontracting Costs'!C:C,B55,'5. Subcontracting Costs'!B:B,$F$21)
+SUMIFS(' 2-3-6. Travel&amp;Costs of Stay'!N:N,' 2-3-6. Travel&amp;Costs of Stay'!C:C,B55,' 2-3-6. Travel&amp;Costs of Stay'!B:B,$F$21)</f>
        <v>0</v>
      </c>
      <c r="G55" s="26">
        <f>SUMIFS('1. Staff costs'!S:S,'1. Staff costs'!C:C,B55,'1. Staff costs'!B:B,$G$21)
+SUMIFS(' 2-3-6. Travel&amp;Costs of Stay'!O:O,' 2-3-6. Travel&amp;Costs of Stay'!C:C,B55,' 2-3-6. Travel&amp;Costs of Stay'!B:B,$G$21)
+SUMIFS(' 2-3-6. Travel&amp;Costs of Stay'!P:P,' 2-3-6. Travel&amp;Costs of Stay'!C:C,B55,' 2-3-6. Travel&amp;Costs of Stay'!B:B,$G$21)
+SUMIFS('4. Equipment Costs'!H:H,'4. Equipment Costs'!C:C,B55,'4. Equipment Costs'!B:B,$G$21)
+SUMIFS('5. Subcontracting Costs'!H:H,'5. Subcontracting Costs'!C:C,B55,'5. Subcontracting Costs'!B:B,$G$21)
+SUMIFS(' 2-3-6. Travel&amp;Costs of Stay'!N:N,' 2-3-6. Travel&amp;Costs of Stay'!C:C,B55,' 2-3-6. Travel&amp;Costs of Stay'!B:B,$G$21)</f>
        <v>0</v>
      </c>
      <c r="H55" s="205">
        <f t="shared" si="4"/>
        <v>0</v>
      </c>
      <c r="I55" s="206"/>
    </row>
    <row r="56" spans="2:9">
      <c r="B56" s="52" t="s">
        <v>123</v>
      </c>
      <c r="C56" s="26">
        <f>SUMIFS('1. Staff costs'!S:S,'1. Staff costs'!C:C,B56,'1. Staff costs'!B:B,$C$21)
+SUMIFS(' 2-3-6. Travel&amp;Costs of Stay'!O:O,' 2-3-6. Travel&amp;Costs of Stay'!C:C,B56,' 2-3-6. Travel&amp;Costs of Stay'!B:B,$C$21)
+SUMIFS(' 2-3-6. Travel&amp;Costs of Stay'!P:P,' 2-3-6. Travel&amp;Costs of Stay'!C:C,B56,' 2-3-6. Travel&amp;Costs of Stay'!B:B,$C$21)
+SUMIFS('4. Equipment Costs'!H:H,'4. Equipment Costs'!C:C,B56,'4. Equipment Costs'!B:B,$C$21)
+SUMIFS('5. Subcontracting Costs'!H:H,'5. Subcontracting Costs'!C:C,B56,'5. Subcontracting Costs'!B:B,$C$21)
+SUMIFS(' 2-3-6. Travel&amp;Costs of Stay'!N:N,' 2-3-6. Travel&amp;Costs of Stay'!C:C,B56,' 2-3-6. Travel&amp;Costs of Stay'!B:B,$C$21)</f>
        <v>0</v>
      </c>
      <c r="D56" s="26">
        <f>SUMIFS('1. Staff costs'!S:S,'1. Staff costs'!C:C,B56,'1. Staff costs'!B:B,$D$21)
+SUMIFS(' 2-3-6. Travel&amp;Costs of Stay'!O:O,' 2-3-6. Travel&amp;Costs of Stay'!C:C,B56,' 2-3-6. Travel&amp;Costs of Stay'!B:B,$D$21)
+SUMIFS(' 2-3-6. Travel&amp;Costs of Stay'!P:P,' 2-3-6. Travel&amp;Costs of Stay'!C:C,B56,' 2-3-6. Travel&amp;Costs of Stay'!B:B,$D$21)
+SUMIFS('4. Equipment Costs'!H:H,'4. Equipment Costs'!C:C,B56,'4. Equipment Costs'!B:B,$D$21)
+SUMIFS('5. Subcontracting Costs'!H:H,'5. Subcontracting Costs'!C:C,B56,'5. Subcontracting Costs'!B:B,$D$21)
+SUMIFS(' 2-3-6. Travel&amp;Costs of Stay'!N:N,' 2-3-6. Travel&amp;Costs of Stay'!C:C,B56,' 2-3-6. Travel&amp;Costs of Stay'!B:B,$D$21)</f>
        <v>0</v>
      </c>
      <c r="E56" s="26">
        <f>SUMIFS('1. Staff costs'!S:S,'1. Staff costs'!C:C,B56,'1. Staff costs'!B:B,$E$21)
+SUMIFS(' 2-3-6. Travel&amp;Costs of Stay'!O:O,' 2-3-6. Travel&amp;Costs of Stay'!C:C,B56,' 2-3-6. Travel&amp;Costs of Stay'!B:B,$E$21)
+SUMIFS(' 2-3-6. Travel&amp;Costs of Stay'!P:P,' 2-3-6. Travel&amp;Costs of Stay'!C:C,B56,' 2-3-6. Travel&amp;Costs of Stay'!B:B,$E$21)
+SUMIFS('4. Equipment Costs'!H:H,'4. Equipment Costs'!C:C,B56,'4. Equipment Costs'!B:B,$E$21)
+SUMIFS('5. Subcontracting Costs'!H:H,'5. Subcontracting Costs'!C:C,B56,'5. Subcontracting Costs'!B:B,$E$21)
+SUMIFS(' 2-3-6. Travel&amp;Costs of Stay'!N:N,' 2-3-6. Travel&amp;Costs of Stay'!C:C,B56,' 2-3-6. Travel&amp;Costs of Stay'!B:B,$E$21)</f>
        <v>0</v>
      </c>
      <c r="F56" s="26">
        <f>SUMIFS('1. Staff costs'!S:S,'1. Staff costs'!C:C,B56,'1. Staff costs'!B:B,$F$21)
+SUMIFS(' 2-3-6. Travel&amp;Costs of Stay'!O:O,' 2-3-6. Travel&amp;Costs of Stay'!C:C,B56,' 2-3-6. Travel&amp;Costs of Stay'!B:B,$F$21)
+SUMIFS(' 2-3-6. Travel&amp;Costs of Stay'!P:P,' 2-3-6. Travel&amp;Costs of Stay'!C:C,B56,' 2-3-6. Travel&amp;Costs of Stay'!B:B,$F$21)
+SUMIFS('4. Equipment Costs'!H:H,'4. Equipment Costs'!C:C,B56,'4. Equipment Costs'!B:B,$F$21)
+SUMIFS('5. Subcontracting Costs'!H:H,'5. Subcontracting Costs'!C:C,B56,'5. Subcontracting Costs'!B:B,$F$21)
+SUMIFS(' 2-3-6. Travel&amp;Costs of Stay'!N:N,' 2-3-6. Travel&amp;Costs of Stay'!C:C,B56,' 2-3-6. Travel&amp;Costs of Stay'!B:B,$F$21)</f>
        <v>0</v>
      </c>
      <c r="G56" s="26">
        <f>SUMIFS('1. Staff costs'!S:S,'1. Staff costs'!C:C,B56,'1. Staff costs'!B:B,$G$21)
+SUMIFS(' 2-3-6. Travel&amp;Costs of Stay'!O:O,' 2-3-6. Travel&amp;Costs of Stay'!C:C,B56,' 2-3-6. Travel&amp;Costs of Stay'!B:B,$G$21)
+SUMIFS(' 2-3-6. Travel&amp;Costs of Stay'!P:P,' 2-3-6. Travel&amp;Costs of Stay'!C:C,B56,' 2-3-6. Travel&amp;Costs of Stay'!B:B,$G$21)
+SUMIFS('4. Equipment Costs'!H:H,'4. Equipment Costs'!C:C,B56,'4. Equipment Costs'!B:B,$G$21)
+SUMIFS('5. Subcontracting Costs'!H:H,'5. Subcontracting Costs'!C:C,B56,'5. Subcontracting Costs'!B:B,$G$21)
+SUMIFS(' 2-3-6. Travel&amp;Costs of Stay'!N:N,' 2-3-6. Travel&amp;Costs of Stay'!C:C,B56,' 2-3-6. Travel&amp;Costs of Stay'!B:B,$G$21)</f>
        <v>0</v>
      </c>
      <c r="H56" s="205">
        <f t="shared" si="4"/>
        <v>0</v>
      </c>
      <c r="I56" s="206"/>
    </row>
    <row r="57" spans="2:9">
      <c r="B57" s="52" t="s">
        <v>124</v>
      </c>
      <c r="C57" s="26">
        <f>SUMIFS('1. Staff costs'!S:S,'1. Staff costs'!C:C,B57,'1. Staff costs'!B:B,$C$21)
+SUMIFS(' 2-3-6. Travel&amp;Costs of Stay'!O:O,' 2-3-6. Travel&amp;Costs of Stay'!C:C,B57,' 2-3-6. Travel&amp;Costs of Stay'!B:B,$C$21)
+SUMIFS(' 2-3-6. Travel&amp;Costs of Stay'!P:P,' 2-3-6. Travel&amp;Costs of Stay'!C:C,B57,' 2-3-6. Travel&amp;Costs of Stay'!B:B,$C$21)
+SUMIFS('4. Equipment Costs'!H:H,'4. Equipment Costs'!C:C,B57,'4. Equipment Costs'!B:B,$C$21)
+SUMIFS('5. Subcontracting Costs'!H:H,'5. Subcontracting Costs'!C:C,B57,'5. Subcontracting Costs'!B:B,$C$21)
+SUMIFS(' 2-3-6. Travel&amp;Costs of Stay'!N:N,' 2-3-6. Travel&amp;Costs of Stay'!C:C,B57,' 2-3-6. Travel&amp;Costs of Stay'!B:B,$C$21)</f>
        <v>0</v>
      </c>
      <c r="D57" s="26">
        <f>SUMIFS('1. Staff costs'!S:S,'1. Staff costs'!C:C,B57,'1. Staff costs'!B:B,$D$21)
+SUMIFS(' 2-3-6. Travel&amp;Costs of Stay'!O:O,' 2-3-6. Travel&amp;Costs of Stay'!C:C,B57,' 2-3-6. Travel&amp;Costs of Stay'!B:B,$D$21)
+SUMIFS(' 2-3-6. Travel&amp;Costs of Stay'!P:P,' 2-3-6. Travel&amp;Costs of Stay'!C:C,B57,' 2-3-6. Travel&amp;Costs of Stay'!B:B,$D$21)
+SUMIFS('4. Equipment Costs'!H:H,'4. Equipment Costs'!C:C,B57,'4. Equipment Costs'!B:B,$D$21)
+SUMIFS('5. Subcontracting Costs'!H:H,'5. Subcontracting Costs'!C:C,B57,'5. Subcontracting Costs'!B:B,$D$21)
+SUMIFS(' 2-3-6. Travel&amp;Costs of Stay'!N:N,' 2-3-6. Travel&amp;Costs of Stay'!C:C,B57,' 2-3-6. Travel&amp;Costs of Stay'!B:B,$D$21)</f>
        <v>0</v>
      </c>
      <c r="E57" s="26">
        <f>SUMIFS('1. Staff costs'!S:S,'1. Staff costs'!C:C,B57,'1. Staff costs'!B:B,$E$21)
+SUMIFS(' 2-3-6. Travel&amp;Costs of Stay'!O:O,' 2-3-6. Travel&amp;Costs of Stay'!C:C,B57,' 2-3-6. Travel&amp;Costs of Stay'!B:B,$E$21)
+SUMIFS(' 2-3-6. Travel&amp;Costs of Stay'!P:P,' 2-3-6. Travel&amp;Costs of Stay'!C:C,B57,' 2-3-6. Travel&amp;Costs of Stay'!B:B,$E$21)
+SUMIFS('4. Equipment Costs'!H:H,'4. Equipment Costs'!C:C,B57,'4. Equipment Costs'!B:B,$E$21)
+SUMIFS('5. Subcontracting Costs'!H:H,'5. Subcontracting Costs'!C:C,B57,'5. Subcontracting Costs'!B:B,$E$21)
+SUMIFS(' 2-3-6. Travel&amp;Costs of Stay'!N:N,' 2-3-6. Travel&amp;Costs of Stay'!C:C,B57,' 2-3-6. Travel&amp;Costs of Stay'!B:B,$E$21)</f>
        <v>0</v>
      </c>
      <c r="F57" s="26">
        <f>SUMIFS('1. Staff costs'!S:S,'1. Staff costs'!C:C,B57,'1. Staff costs'!B:B,$F$21)
+SUMIFS(' 2-3-6. Travel&amp;Costs of Stay'!O:O,' 2-3-6. Travel&amp;Costs of Stay'!C:C,B57,' 2-3-6. Travel&amp;Costs of Stay'!B:B,$F$21)
+SUMIFS(' 2-3-6. Travel&amp;Costs of Stay'!P:P,' 2-3-6. Travel&amp;Costs of Stay'!C:C,B57,' 2-3-6. Travel&amp;Costs of Stay'!B:B,$F$21)
+SUMIFS('4. Equipment Costs'!H:H,'4. Equipment Costs'!C:C,B57,'4. Equipment Costs'!B:B,$F$21)
+SUMIFS('5. Subcontracting Costs'!H:H,'5. Subcontracting Costs'!C:C,B57,'5. Subcontracting Costs'!B:B,$F$21)
+SUMIFS(' 2-3-6. Travel&amp;Costs of Stay'!N:N,' 2-3-6. Travel&amp;Costs of Stay'!C:C,B57,' 2-3-6. Travel&amp;Costs of Stay'!B:B,$F$21)</f>
        <v>0</v>
      </c>
      <c r="G57" s="26">
        <f>SUMIFS('1. Staff costs'!S:S,'1. Staff costs'!C:C,B57,'1. Staff costs'!B:B,$G$21)
+SUMIFS(' 2-3-6. Travel&amp;Costs of Stay'!O:O,' 2-3-6. Travel&amp;Costs of Stay'!C:C,B57,' 2-3-6. Travel&amp;Costs of Stay'!B:B,$G$21)
+SUMIFS(' 2-3-6. Travel&amp;Costs of Stay'!P:P,' 2-3-6. Travel&amp;Costs of Stay'!C:C,B57,' 2-3-6. Travel&amp;Costs of Stay'!B:B,$G$21)
+SUMIFS('4. Equipment Costs'!H:H,'4. Equipment Costs'!C:C,B57,'4. Equipment Costs'!B:B,$G$21)
+SUMIFS('5. Subcontracting Costs'!H:H,'5. Subcontracting Costs'!C:C,B57,'5. Subcontracting Costs'!B:B,$G$21)
+SUMIFS(' 2-3-6. Travel&amp;Costs of Stay'!N:N,' 2-3-6. Travel&amp;Costs of Stay'!C:C,B57,' 2-3-6. Travel&amp;Costs of Stay'!B:B,$G$21)</f>
        <v>0</v>
      </c>
      <c r="H57" s="205">
        <f t="shared" si="4"/>
        <v>0</v>
      </c>
      <c r="I57" s="206"/>
    </row>
    <row r="58" spans="2:9">
      <c r="B58" s="52" t="s">
        <v>125</v>
      </c>
      <c r="C58" s="26">
        <f>SUMIFS('1. Staff costs'!S:S,'1. Staff costs'!C:C,B58,'1. Staff costs'!B:B,$C$21)
+SUMIFS(' 2-3-6. Travel&amp;Costs of Stay'!O:O,' 2-3-6. Travel&amp;Costs of Stay'!C:C,B58,' 2-3-6. Travel&amp;Costs of Stay'!B:B,$C$21)
+SUMIFS(' 2-3-6. Travel&amp;Costs of Stay'!P:P,' 2-3-6. Travel&amp;Costs of Stay'!C:C,B58,' 2-3-6. Travel&amp;Costs of Stay'!B:B,$C$21)
+SUMIFS('4. Equipment Costs'!H:H,'4. Equipment Costs'!C:C,B58,'4. Equipment Costs'!B:B,$C$21)
+SUMIFS('5. Subcontracting Costs'!H:H,'5. Subcontracting Costs'!C:C,B58,'5. Subcontracting Costs'!B:B,$C$21)
+SUMIFS(' 2-3-6. Travel&amp;Costs of Stay'!N:N,' 2-3-6. Travel&amp;Costs of Stay'!C:C,B58,' 2-3-6. Travel&amp;Costs of Stay'!B:B,$C$21)</f>
        <v>0</v>
      </c>
      <c r="D58" s="26">
        <f>SUMIFS('1. Staff costs'!S:S,'1. Staff costs'!C:C,B58,'1. Staff costs'!B:B,$D$21)
+SUMIFS(' 2-3-6. Travel&amp;Costs of Stay'!O:O,' 2-3-6. Travel&amp;Costs of Stay'!C:C,B58,' 2-3-6. Travel&amp;Costs of Stay'!B:B,$D$21)
+SUMIFS(' 2-3-6. Travel&amp;Costs of Stay'!P:P,' 2-3-6. Travel&amp;Costs of Stay'!C:C,B58,' 2-3-6. Travel&amp;Costs of Stay'!B:B,$D$21)
+SUMIFS('4. Equipment Costs'!H:H,'4. Equipment Costs'!C:C,B58,'4. Equipment Costs'!B:B,$D$21)
+SUMIFS('5. Subcontracting Costs'!H:H,'5. Subcontracting Costs'!C:C,B58,'5. Subcontracting Costs'!B:B,$D$21)
+SUMIFS(' 2-3-6. Travel&amp;Costs of Stay'!N:N,' 2-3-6. Travel&amp;Costs of Stay'!C:C,B58,' 2-3-6. Travel&amp;Costs of Stay'!B:B,$D$21)</f>
        <v>0</v>
      </c>
      <c r="E58" s="26">
        <f>SUMIFS('1. Staff costs'!S:S,'1. Staff costs'!C:C,B58,'1. Staff costs'!B:B,$E$21)
+SUMIFS(' 2-3-6. Travel&amp;Costs of Stay'!O:O,' 2-3-6. Travel&amp;Costs of Stay'!C:C,B58,' 2-3-6. Travel&amp;Costs of Stay'!B:B,$E$21)
+SUMIFS(' 2-3-6. Travel&amp;Costs of Stay'!P:P,' 2-3-6. Travel&amp;Costs of Stay'!C:C,B58,' 2-3-6. Travel&amp;Costs of Stay'!B:B,$E$21)
+SUMIFS('4. Equipment Costs'!H:H,'4. Equipment Costs'!C:C,B58,'4. Equipment Costs'!B:B,$E$21)
+SUMIFS('5. Subcontracting Costs'!H:H,'5. Subcontracting Costs'!C:C,B58,'5. Subcontracting Costs'!B:B,$E$21)
+SUMIFS(' 2-3-6. Travel&amp;Costs of Stay'!N:N,' 2-3-6. Travel&amp;Costs of Stay'!C:C,B58,' 2-3-6. Travel&amp;Costs of Stay'!B:B,$E$21)</f>
        <v>0</v>
      </c>
      <c r="F58" s="26">
        <f>SUMIFS('1. Staff costs'!S:S,'1. Staff costs'!C:C,B58,'1. Staff costs'!B:B,$F$21)
+SUMIFS(' 2-3-6. Travel&amp;Costs of Stay'!O:O,' 2-3-6. Travel&amp;Costs of Stay'!C:C,B58,' 2-3-6. Travel&amp;Costs of Stay'!B:B,$F$21)
+SUMIFS(' 2-3-6. Travel&amp;Costs of Stay'!P:P,' 2-3-6. Travel&amp;Costs of Stay'!C:C,B58,' 2-3-6. Travel&amp;Costs of Stay'!B:B,$F$21)
+SUMIFS('4. Equipment Costs'!H:H,'4. Equipment Costs'!C:C,B58,'4. Equipment Costs'!B:B,$F$21)
+SUMIFS('5. Subcontracting Costs'!H:H,'5. Subcontracting Costs'!C:C,B58,'5. Subcontracting Costs'!B:B,$F$21)
+SUMIFS(' 2-3-6. Travel&amp;Costs of Stay'!N:N,' 2-3-6. Travel&amp;Costs of Stay'!C:C,B58,' 2-3-6. Travel&amp;Costs of Stay'!B:B,$F$21)</f>
        <v>0</v>
      </c>
      <c r="G58" s="26">
        <f>SUMIFS('1. Staff costs'!S:S,'1. Staff costs'!C:C,B58,'1. Staff costs'!B:B,$G$21)
+SUMIFS(' 2-3-6. Travel&amp;Costs of Stay'!O:O,' 2-3-6. Travel&amp;Costs of Stay'!C:C,B58,' 2-3-6. Travel&amp;Costs of Stay'!B:B,$G$21)
+SUMIFS(' 2-3-6. Travel&amp;Costs of Stay'!P:P,' 2-3-6. Travel&amp;Costs of Stay'!C:C,B58,' 2-3-6. Travel&amp;Costs of Stay'!B:B,$G$21)
+SUMIFS('4. Equipment Costs'!H:H,'4. Equipment Costs'!C:C,B58,'4. Equipment Costs'!B:B,$G$21)
+SUMIFS('5. Subcontracting Costs'!H:H,'5. Subcontracting Costs'!C:C,B58,'5. Subcontracting Costs'!B:B,$G$21)
+SUMIFS(' 2-3-6. Travel&amp;Costs of Stay'!N:N,' 2-3-6. Travel&amp;Costs of Stay'!C:C,B58,' 2-3-6. Travel&amp;Costs of Stay'!B:B,$G$21)</f>
        <v>0</v>
      </c>
      <c r="H58" s="205">
        <f t="shared" si="4"/>
        <v>0</v>
      </c>
      <c r="I58" s="206"/>
    </row>
    <row r="59" spans="2:9">
      <c r="B59" s="52" t="s">
        <v>126</v>
      </c>
      <c r="C59" s="26">
        <f>SUMIFS('1. Staff costs'!S:S,'1. Staff costs'!C:C,B59,'1. Staff costs'!B:B,$C$21)
+SUMIFS(' 2-3-6. Travel&amp;Costs of Stay'!O:O,' 2-3-6. Travel&amp;Costs of Stay'!C:C,B59,' 2-3-6. Travel&amp;Costs of Stay'!B:B,$C$21)
+SUMIFS(' 2-3-6. Travel&amp;Costs of Stay'!P:P,' 2-3-6. Travel&amp;Costs of Stay'!C:C,B59,' 2-3-6. Travel&amp;Costs of Stay'!B:B,$C$21)
+SUMIFS('4. Equipment Costs'!H:H,'4. Equipment Costs'!C:C,B59,'4. Equipment Costs'!B:B,$C$21)
+SUMIFS('5. Subcontracting Costs'!H:H,'5. Subcontracting Costs'!C:C,B59,'5. Subcontracting Costs'!B:B,$C$21)
+SUMIFS(' 2-3-6. Travel&amp;Costs of Stay'!N:N,' 2-3-6. Travel&amp;Costs of Stay'!C:C,B59,' 2-3-6. Travel&amp;Costs of Stay'!B:B,$C$21)</f>
        <v>0</v>
      </c>
      <c r="D59" s="26">
        <f>SUMIFS('1. Staff costs'!S:S,'1. Staff costs'!C:C,B59,'1. Staff costs'!B:B,$D$21)
+SUMIFS(' 2-3-6. Travel&amp;Costs of Stay'!O:O,' 2-3-6. Travel&amp;Costs of Stay'!C:C,B59,' 2-3-6. Travel&amp;Costs of Stay'!B:B,$D$21)
+SUMIFS(' 2-3-6. Travel&amp;Costs of Stay'!P:P,' 2-3-6. Travel&amp;Costs of Stay'!C:C,B59,' 2-3-6. Travel&amp;Costs of Stay'!B:B,$D$21)
+SUMIFS('4. Equipment Costs'!H:H,'4. Equipment Costs'!C:C,B59,'4. Equipment Costs'!B:B,$D$21)
+SUMIFS('5. Subcontracting Costs'!H:H,'5. Subcontracting Costs'!C:C,B59,'5. Subcontracting Costs'!B:B,$D$21)
+SUMIFS(' 2-3-6. Travel&amp;Costs of Stay'!N:N,' 2-3-6. Travel&amp;Costs of Stay'!C:C,B59,' 2-3-6. Travel&amp;Costs of Stay'!B:B,$D$21)</f>
        <v>0</v>
      </c>
      <c r="E59" s="26">
        <f>SUMIFS('1. Staff costs'!S:S,'1. Staff costs'!C:C,B59,'1. Staff costs'!B:B,$E$21)
+SUMIFS(' 2-3-6. Travel&amp;Costs of Stay'!O:O,' 2-3-6. Travel&amp;Costs of Stay'!C:C,B59,' 2-3-6. Travel&amp;Costs of Stay'!B:B,$E$21)
+SUMIFS(' 2-3-6. Travel&amp;Costs of Stay'!P:P,' 2-3-6. Travel&amp;Costs of Stay'!C:C,B59,' 2-3-6. Travel&amp;Costs of Stay'!B:B,$E$21)
+SUMIFS('4. Equipment Costs'!H:H,'4. Equipment Costs'!C:C,B59,'4. Equipment Costs'!B:B,$E$21)
+SUMIFS('5. Subcontracting Costs'!H:H,'5. Subcontracting Costs'!C:C,B59,'5. Subcontracting Costs'!B:B,$E$21)
+SUMIFS(' 2-3-6. Travel&amp;Costs of Stay'!N:N,' 2-3-6. Travel&amp;Costs of Stay'!C:C,B59,' 2-3-6. Travel&amp;Costs of Stay'!B:B,$E$21)</f>
        <v>0</v>
      </c>
      <c r="F59" s="26">
        <f>SUMIFS('1. Staff costs'!S:S,'1. Staff costs'!C:C,B59,'1. Staff costs'!B:B,$F$21)
+SUMIFS(' 2-3-6. Travel&amp;Costs of Stay'!O:O,' 2-3-6. Travel&amp;Costs of Stay'!C:C,B59,' 2-3-6. Travel&amp;Costs of Stay'!B:B,$F$21)
+SUMIFS(' 2-3-6. Travel&amp;Costs of Stay'!P:P,' 2-3-6. Travel&amp;Costs of Stay'!C:C,B59,' 2-3-6. Travel&amp;Costs of Stay'!B:B,$F$21)
+SUMIFS('4. Equipment Costs'!H:H,'4. Equipment Costs'!C:C,B59,'4. Equipment Costs'!B:B,$F$21)
+SUMIFS('5. Subcontracting Costs'!H:H,'5. Subcontracting Costs'!C:C,B59,'5. Subcontracting Costs'!B:B,$F$21)
+SUMIFS(' 2-3-6. Travel&amp;Costs of Stay'!N:N,' 2-3-6. Travel&amp;Costs of Stay'!C:C,B59,' 2-3-6. Travel&amp;Costs of Stay'!B:B,$F$21)</f>
        <v>0</v>
      </c>
      <c r="G59" s="26">
        <f>SUMIFS('1. Staff costs'!S:S,'1. Staff costs'!C:C,B59,'1. Staff costs'!B:B,$G$21)
+SUMIFS(' 2-3-6. Travel&amp;Costs of Stay'!O:O,' 2-3-6. Travel&amp;Costs of Stay'!C:C,B59,' 2-3-6. Travel&amp;Costs of Stay'!B:B,$G$21)
+SUMIFS(' 2-3-6. Travel&amp;Costs of Stay'!P:P,' 2-3-6. Travel&amp;Costs of Stay'!C:C,B59,' 2-3-6. Travel&amp;Costs of Stay'!B:B,$G$21)
+SUMIFS('4. Equipment Costs'!H:H,'4. Equipment Costs'!C:C,B59,'4. Equipment Costs'!B:B,$G$21)
+SUMIFS('5. Subcontracting Costs'!H:H,'5. Subcontracting Costs'!C:C,B59,'5. Subcontracting Costs'!B:B,$G$21)
+SUMIFS(' 2-3-6. Travel&amp;Costs of Stay'!N:N,' 2-3-6. Travel&amp;Costs of Stay'!C:C,B59,' 2-3-6. Travel&amp;Costs of Stay'!B:B,$G$21)</f>
        <v>0</v>
      </c>
      <c r="H59" s="205">
        <f t="shared" si="4"/>
        <v>0</v>
      </c>
      <c r="I59" s="206"/>
    </row>
    <row r="60" spans="2:9">
      <c r="B60" s="52" t="s">
        <v>127</v>
      </c>
      <c r="C60" s="26">
        <f>SUMIFS('1. Staff costs'!S:S,'1. Staff costs'!C:C,B60,'1. Staff costs'!B:B,$C$21)
+SUMIFS(' 2-3-6. Travel&amp;Costs of Stay'!O:O,' 2-3-6. Travel&amp;Costs of Stay'!C:C,B60,' 2-3-6. Travel&amp;Costs of Stay'!B:B,$C$21)
+SUMIFS(' 2-3-6. Travel&amp;Costs of Stay'!P:P,' 2-3-6. Travel&amp;Costs of Stay'!C:C,B60,' 2-3-6. Travel&amp;Costs of Stay'!B:B,$C$21)
+SUMIFS('4. Equipment Costs'!H:H,'4. Equipment Costs'!C:C,B60,'4. Equipment Costs'!B:B,$C$21)
+SUMIFS('5. Subcontracting Costs'!H:H,'5. Subcontracting Costs'!C:C,B60,'5. Subcontracting Costs'!B:B,$C$21)
+SUMIFS(' 2-3-6. Travel&amp;Costs of Stay'!N:N,' 2-3-6. Travel&amp;Costs of Stay'!C:C,B60,' 2-3-6. Travel&amp;Costs of Stay'!B:B,$C$21)</f>
        <v>0</v>
      </c>
      <c r="D60" s="26">
        <f>SUMIFS('1. Staff costs'!S:S,'1. Staff costs'!C:C,B60,'1. Staff costs'!B:B,$D$21)
+SUMIFS(' 2-3-6. Travel&amp;Costs of Stay'!O:O,' 2-3-6. Travel&amp;Costs of Stay'!C:C,B60,' 2-3-6. Travel&amp;Costs of Stay'!B:B,$D$21)
+SUMIFS(' 2-3-6. Travel&amp;Costs of Stay'!P:P,' 2-3-6. Travel&amp;Costs of Stay'!C:C,B60,' 2-3-6. Travel&amp;Costs of Stay'!B:B,$D$21)
+SUMIFS('4. Equipment Costs'!H:H,'4. Equipment Costs'!C:C,B60,'4. Equipment Costs'!B:B,$D$21)
+SUMIFS('5. Subcontracting Costs'!H:H,'5. Subcontracting Costs'!C:C,B60,'5. Subcontracting Costs'!B:B,$D$21)
+SUMIFS(' 2-3-6. Travel&amp;Costs of Stay'!N:N,' 2-3-6. Travel&amp;Costs of Stay'!C:C,B60,' 2-3-6. Travel&amp;Costs of Stay'!B:B,$D$21)</f>
        <v>0</v>
      </c>
      <c r="E60" s="26">
        <f>SUMIFS('1. Staff costs'!S:S,'1. Staff costs'!C:C,B60,'1. Staff costs'!B:B,$E$21)
+SUMIFS(' 2-3-6. Travel&amp;Costs of Stay'!O:O,' 2-3-6. Travel&amp;Costs of Stay'!C:C,B60,' 2-3-6. Travel&amp;Costs of Stay'!B:B,$E$21)
+SUMIFS(' 2-3-6. Travel&amp;Costs of Stay'!P:P,' 2-3-6. Travel&amp;Costs of Stay'!C:C,B60,' 2-3-6. Travel&amp;Costs of Stay'!B:B,$E$21)
+SUMIFS('4. Equipment Costs'!H:H,'4. Equipment Costs'!C:C,B60,'4. Equipment Costs'!B:B,$E$21)
+SUMIFS('5. Subcontracting Costs'!H:H,'5. Subcontracting Costs'!C:C,B60,'5. Subcontracting Costs'!B:B,$E$21)
+SUMIFS(' 2-3-6. Travel&amp;Costs of Stay'!N:N,' 2-3-6. Travel&amp;Costs of Stay'!C:C,B60,' 2-3-6. Travel&amp;Costs of Stay'!B:B,$E$21)</f>
        <v>0</v>
      </c>
      <c r="F60" s="26">
        <f>SUMIFS('1. Staff costs'!S:S,'1. Staff costs'!C:C,B60,'1. Staff costs'!B:B,$F$21)
+SUMIFS(' 2-3-6. Travel&amp;Costs of Stay'!O:O,' 2-3-6. Travel&amp;Costs of Stay'!C:C,B60,' 2-3-6. Travel&amp;Costs of Stay'!B:B,$F$21)
+SUMIFS(' 2-3-6. Travel&amp;Costs of Stay'!P:P,' 2-3-6. Travel&amp;Costs of Stay'!C:C,B60,' 2-3-6. Travel&amp;Costs of Stay'!B:B,$F$21)
+SUMIFS('4. Equipment Costs'!H:H,'4. Equipment Costs'!C:C,B60,'4. Equipment Costs'!B:B,$F$21)
+SUMIFS('5. Subcontracting Costs'!H:H,'5. Subcontracting Costs'!C:C,B60,'5. Subcontracting Costs'!B:B,$F$21)
+SUMIFS(' 2-3-6. Travel&amp;Costs of Stay'!N:N,' 2-3-6. Travel&amp;Costs of Stay'!C:C,B60,' 2-3-6. Travel&amp;Costs of Stay'!B:B,$F$21)</f>
        <v>0</v>
      </c>
      <c r="G60" s="26">
        <f>SUMIFS('1. Staff costs'!S:S,'1. Staff costs'!C:C,B60,'1. Staff costs'!B:B,$G$21)
+SUMIFS(' 2-3-6. Travel&amp;Costs of Stay'!O:O,' 2-3-6. Travel&amp;Costs of Stay'!C:C,B60,' 2-3-6. Travel&amp;Costs of Stay'!B:B,$G$21)
+SUMIFS(' 2-3-6. Travel&amp;Costs of Stay'!P:P,' 2-3-6. Travel&amp;Costs of Stay'!C:C,B60,' 2-3-6. Travel&amp;Costs of Stay'!B:B,$G$21)
+SUMIFS('4. Equipment Costs'!H:H,'4. Equipment Costs'!C:C,B60,'4. Equipment Costs'!B:B,$G$21)
+SUMIFS('5. Subcontracting Costs'!H:H,'5. Subcontracting Costs'!C:C,B60,'5. Subcontracting Costs'!B:B,$G$21)
+SUMIFS(' 2-3-6. Travel&amp;Costs of Stay'!N:N,' 2-3-6. Travel&amp;Costs of Stay'!C:C,B60,' 2-3-6. Travel&amp;Costs of Stay'!B:B,$G$21)</f>
        <v>0</v>
      </c>
      <c r="H60" s="205">
        <f t="shared" si="4"/>
        <v>0</v>
      </c>
      <c r="I60" s="206"/>
    </row>
    <row r="61" spans="2:9">
      <c r="B61" s="52" t="s">
        <v>128</v>
      </c>
      <c r="C61" s="26">
        <f>SUMIFS('1. Staff costs'!S:S,'1. Staff costs'!C:C,B61,'1. Staff costs'!B:B,$C$21)
+SUMIFS(' 2-3-6. Travel&amp;Costs of Stay'!O:O,' 2-3-6. Travel&amp;Costs of Stay'!C:C,B61,' 2-3-6. Travel&amp;Costs of Stay'!B:B,$C$21)
+SUMIFS(' 2-3-6. Travel&amp;Costs of Stay'!P:P,' 2-3-6. Travel&amp;Costs of Stay'!C:C,B61,' 2-3-6. Travel&amp;Costs of Stay'!B:B,$C$21)
+SUMIFS('4. Equipment Costs'!H:H,'4. Equipment Costs'!C:C,B61,'4. Equipment Costs'!B:B,$C$21)
+SUMIFS('5. Subcontracting Costs'!H:H,'5. Subcontracting Costs'!C:C,B61,'5. Subcontracting Costs'!B:B,$C$21)
+SUMIFS(' 2-3-6. Travel&amp;Costs of Stay'!N:N,' 2-3-6. Travel&amp;Costs of Stay'!C:C,B61,' 2-3-6. Travel&amp;Costs of Stay'!B:B,$C$21)</f>
        <v>0</v>
      </c>
      <c r="D61" s="26">
        <f>SUMIFS('1. Staff costs'!S:S,'1. Staff costs'!C:C,B61,'1. Staff costs'!B:B,$D$21)
+SUMIFS(' 2-3-6. Travel&amp;Costs of Stay'!O:O,' 2-3-6. Travel&amp;Costs of Stay'!C:C,B61,' 2-3-6. Travel&amp;Costs of Stay'!B:B,$D$21)
+SUMIFS(' 2-3-6. Travel&amp;Costs of Stay'!P:P,' 2-3-6. Travel&amp;Costs of Stay'!C:C,B61,' 2-3-6. Travel&amp;Costs of Stay'!B:B,$D$21)
+SUMIFS('4. Equipment Costs'!H:H,'4. Equipment Costs'!C:C,B61,'4. Equipment Costs'!B:B,$D$21)
+SUMIFS('5. Subcontracting Costs'!H:H,'5. Subcontracting Costs'!C:C,B61,'5. Subcontracting Costs'!B:B,$D$21)
+SUMIFS(' 2-3-6. Travel&amp;Costs of Stay'!N:N,' 2-3-6. Travel&amp;Costs of Stay'!C:C,B61,' 2-3-6. Travel&amp;Costs of Stay'!B:B,$D$21)</f>
        <v>0</v>
      </c>
      <c r="E61" s="26">
        <f>SUMIFS('1. Staff costs'!S:S,'1. Staff costs'!C:C,B61,'1. Staff costs'!B:B,$E$21)
+SUMIFS(' 2-3-6. Travel&amp;Costs of Stay'!O:O,' 2-3-6. Travel&amp;Costs of Stay'!C:C,B61,' 2-3-6. Travel&amp;Costs of Stay'!B:B,$E$21)
+SUMIFS(' 2-3-6. Travel&amp;Costs of Stay'!P:P,' 2-3-6. Travel&amp;Costs of Stay'!C:C,B61,' 2-3-6. Travel&amp;Costs of Stay'!B:B,$E$21)
+SUMIFS('4. Equipment Costs'!H:H,'4. Equipment Costs'!C:C,B61,'4. Equipment Costs'!B:B,$E$21)
+SUMIFS('5. Subcontracting Costs'!H:H,'5. Subcontracting Costs'!C:C,B61,'5. Subcontracting Costs'!B:B,$E$21)
+SUMIFS(' 2-3-6. Travel&amp;Costs of Stay'!N:N,' 2-3-6. Travel&amp;Costs of Stay'!C:C,B61,' 2-3-6. Travel&amp;Costs of Stay'!B:B,$E$21)</f>
        <v>0</v>
      </c>
      <c r="F61" s="26">
        <f>SUMIFS('1. Staff costs'!S:S,'1. Staff costs'!C:C,B61,'1. Staff costs'!B:B,$F$21)
+SUMIFS(' 2-3-6. Travel&amp;Costs of Stay'!O:O,' 2-3-6. Travel&amp;Costs of Stay'!C:C,B61,' 2-3-6. Travel&amp;Costs of Stay'!B:B,$F$21)
+SUMIFS(' 2-3-6. Travel&amp;Costs of Stay'!P:P,' 2-3-6. Travel&amp;Costs of Stay'!C:C,B61,' 2-3-6. Travel&amp;Costs of Stay'!B:B,$F$21)
+SUMIFS('4. Equipment Costs'!H:H,'4. Equipment Costs'!C:C,B61,'4. Equipment Costs'!B:B,$F$21)
+SUMIFS('5. Subcontracting Costs'!H:H,'5. Subcontracting Costs'!C:C,B61,'5. Subcontracting Costs'!B:B,$F$21)
+SUMIFS(' 2-3-6. Travel&amp;Costs of Stay'!N:N,' 2-3-6. Travel&amp;Costs of Stay'!C:C,B61,' 2-3-6. Travel&amp;Costs of Stay'!B:B,$F$21)</f>
        <v>0</v>
      </c>
      <c r="G61" s="26">
        <f>SUMIFS('1. Staff costs'!S:S,'1. Staff costs'!C:C,B61,'1. Staff costs'!B:B,$G$21)
+SUMIFS(' 2-3-6. Travel&amp;Costs of Stay'!O:O,' 2-3-6. Travel&amp;Costs of Stay'!C:C,B61,' 2-3-6. Travel&amp;Costs of Stay'!B:B,$G$21)
+SUMIFS(' 2-3-6. Travel&amp;Costs of Stay'!P:P,' 2-3-6. Travel&amp;Costs of Stay'!C:C,B61,' 2-3-6. Travel&amp;Costs of Stay'!B:B,$G$21)
+SUMIFS('4. Equipment Costs'!H:H,'4. Equipment Costs'!C:C,B61,'4. Equipment Costs'!B:B,$G$21)
+SUMIFS('5. Subcontracting Costs'!H:H,'5. Subcontracting Costs'!C:C,B61,'5. Subcontracting Costs'!B:B,$G$21)
+SUMIFS(' 2-3-6. Travel&amp;Costs of Stay'!N:N,' 2-3-6. Travel&amp;Costs of Stay'!C:C,B61,' 2-3-6. Travel&amp;Costs of Stay'!B:B,$G$21)</f>
        <v>0</v>
      </c>
      <c r="H61" s="205">
        <f t="shared" si="4"/>
        <v>0</v>
      </c>
      <c r="I61" s="206"/>
    </row>
    <row r="62" spans="2:9">
      <c r="B62" s="52" t="s">
        <v>137</v>
      </c>
      <c r="C62" s="26">
        <f>SUMIFS('1. Staff costs'!S:S,'1. Staff costs'!C:C,B62,'1. Staff costs'!B:B,$C$21)
+SUMIFS(' 2-3-6. Travel&amp;Costs of Stay'!O:O,' 2-3-6. Travel&amp;Costs of Stay'!C:C,B62,' 2-3-6. Travel&amp;Costs of Stay'!B:B,$C$21)
+SUMIFS(' 2-3-6. Travel&amp;Costs of Stay'!P:P,' 2-3-6. Travel&amp;Costs of Stay'!C:C,B62,' 2-3-6. Travel&amp;Costs of Stay'!B:B,$C$21)
+SUMIFS('4. Equipment Costs'!H:H,'4. Equipment Costs'!C:C,B62,'4. Equipment Costs'!B:B,$C$21)
+SUMIFS('5. Subcontracting Costs'!H:H,'5. Subcontracting Costs'!C:C,B62,'5. Subcontracting Costs'!B:B,$C$21)
+SUMIFS(' 2-3-6. Travel&amp;Costs of Stay'!N:N,' 2-3-6. Travel&amp;Costs of Stay'!C:C,B62,' 2-3-6. Travel&amp;Costs of Stay'!B:B,$C$21)</f>
        <v>0</v>
      </c>
      <c r="D62" s="26">
        <f>SUMIFS('1. Staff costs'!S:S,'1. Staff costs'!C:C,B62,'1. Staff costs'!B:B,$D$21)
+SUMIFS(' 2-3-6. Travel&amp;Costs of Stay'!O:O,' 2-3-6. Travel&amp;Costs of Stay'!C:C,B62,' 2-3-6. Travel&amp;Costs of Stay'!B:B,$D$21)
+SUMIFS(' 2-3-6. Travel&amp;Costs of Stay'!P:P,' 2-3-6. Travel&amp;Costs of Stay'!C:C,B62,' 2-3-6. Travel&amp;Costs of Stay'!B:B,$D$21)
+SUMIFS('4. Equipment Costs'!H:H,'4. Equipment Costs'!C:C,B62,'4. Equipment Costs'!B:B,$D$21)
+SUMIFS('5. Subcontracting Costs'!H:H,'5. Subcontracting Costs'!C:C,B62,'5. Subcontracting Costs'!B:B,$D$21)
+SUMIFS(' 2-3-6. Travel&amp;Costs of Stay'!N:N,' 2-3-6. Travel&amp;Costs of Stay'!C:C,B62,' 2-3-6. Travel&amp;Costs of Stay'!B:B,$D$21)</f>
        <v>0</v>
      </c>
      <c r="E62" s="26">
        <f>SUMIFS('1. Staff costs'!S:S,'1. Staff costs'!C:C,B62,'1. Staff costs'!B:B,$E$21)
+SUMIFS(' 2-3-6. Travel&amp;Costs of Stay'!O:O,' 2-3-6. Travel&amp;Costs of Stay'!C:C,B62,' 2-3-6. Travel&amp;Costs of Stay'!B:B,$E$21)
+SUMIFS(' 2-3-6. Travel&amp;Costs of Stay'!P:P,' 2-3-6. Travel&amp;Costs of Stay'!C:C,B62,' 2-3-6. Travel&amp;Costs of Stay'!B:B,$E$21)
+SUMIFS('4. Equipment Costs'!H:H,'4. Equipment Costs'!C:C,B62,'4. Equipment Costs'!B:B,$E$21)
+SUMIFS('5. Subcontracting Costs'!H:H,'5. Subcontracting Costs'!C:C,B62,'5. Subcontracting Costs'!B:B,$E$21)
+SUMIFS(' 2-3-6. Travel&amp;Costs of Stay'!N:N,' 2-3-6. Travel&amp;Costs of Stay'!C:C,B62,' 2-3-6. Travel&amp;Costs of Stay'!B:B,$E$21)</f>
        <v>0</v>
      </c>
      <c r="F62" s="26">
        <f>SUMIFS('1. Staff costs'!S:S,'1. Staff costs'!C:C,B62,'1. Staff costs'!B:B,$F$21)
+SUMIFS(' 2-3-6. Travel&amp;Costs of Stay'!O:O,' 2-3-6. Travel&amp;Costs of Stay'!C:C,B62,' 2-3-6. Travel&amp;Costs of Stay'!B:B,$F$21)
+SUMIFS(' 2-3-6. Travel&amp;Costs of Stay'!P:P,' 2-3-6. Travel&amp;Costs of Stay'!C:C,B62,' 2-3-6. Travel&amp;Costs of Stay'!B:B,$F$21)
+SUMIFS('4. Equipment Costs'!H:H,'4. Equipment Costs'!C:C,B62,'4. Equipment Costs'!B:B,$F$21)
+SUMIFS('5. Subcontracting Costs'!H:H,'5. Subcontracting Costs'!C:C,B62,'5. Subcontracting Costs'!B:B,$F$21)
+SUMIFS(' 2-3-6. Travel&amp;Costs of Stay'!N:N,' 2-3-6. Travel&amp;Costs of Stay'!C:C,B62,' 2-3-6. Travel&amp;Costs of Stay'!B:B,$F$21)</f>
        <v>0</v>
      </c>
      <c r="G62" s="26">
        <f>SUMIFS('1. Staff costs'!S:S,'1. Staff costs'!C:C,B62,'1. Staff costs'!B:B,$G$21)
+SUMIFS(' 2-3-6. Travel&amp;Costs of Stay'!O:O,' 2-3-6. Travel&amp;Costs of Stay'!C:C,B62,' 2-3-6. Travel&amp;Costs of Stay'!B:B,$G$21)
+SUMIFS(' 2-3-6. Travel&amp;Costs of Stay'!P:P,' 2-3-6. Travel&amp;Costs of Stay'!C:C,B62,' 2-3-6. Travel&amp;Costs of Stay'!B:B,$G$21)
+SUMIFS('4. Equipment Costs'!H:H,'4. Equipment Costs'!C:C,B62,'4. Equipment Costs'!B:B,$G$21)
+SUMIFS('5. Subcontracting Costs'!H:H,'5. Subcontracting Costs'!C:C,B62,'5. Subcontracting Costs'!B:B,$G$21)
+SUMIFS(' 2-3-6. Travel&amp;Costs of Stay'!N:N,' 2-3-6. Travel&amp;Costs of Stay'!C:C,B62,' 2-3-6. Travel&amp;Costs of Stay'!B:B,$G$21)</f>
        <v>0</v>
      </c>
      <c r="H62" s="205">
        <f t="shared" si="4"/>
        <v>0</v>
      </c>
      <c r="I62" s="206"/>
    </row>
    <row r="63" spans="2:9">
      <c r="B63" s="52" t="s">
        <v>138</v>
      </c>
      <c r="C63" s="26">
        <f>SUMIFS('1. Staff costs'!S:S,'1. Staff costs'!C:C,B63,'1. Staff costs'!B:B,$C$21)
+SUMIFS(' 2-3-6. Travel&amp;Costs of Stay'!O:O,' 2-3-6. Travel&amp;Costs of Stay'!C:C,B63,' 2-3-6. Travel&amp;Costs of Stay'!B:B,$C$21)
+SUMIFS(' 2-3-6. Travel&amp;Costs of Stay'!P:P,' 2-3-6. Travel&amp;Costs of Stay'!C:C,B63,' 2-3-6. Travel&amp;Costs of Stay'!B:B,$C$21)
+SUMIFS('4. Equipment Costs'!H:H,'4. Equipment Costs'!C:C,B63,'4. Equipment Costs'!B:B,$C$21)
+SUMIFS('5. Subcontracting Costs'!H:H,'5. Subcontracting Costs'!C:C,B63,'5. Subcontracting Costs'!B:B,$C$21)
+SUMIFS(' 2-3-6. Travel&amp;Costs of Stay'!N:N,' 2-3-6. Travel&amp;Costs of Stay'!C:C,B63,' 2-3-6. Travel&amp;Costs of Stay'!B:B,$C$21)</f>
        <v>0</v>
      </c>
      <c r="D63" s="26">
        <f>SUMIFS('1. Staff costs'!S:S,'1. Staff costs'!C:C,B63,'1. Staff costs'!B:B,$D$21)
+SUMIFS(' 2-3-6. Travel&amp;Costs of Stay'!O:O,' 2-3-6. Travel&amp;Costs of Stay'!C:C,B63,' 2-3-6. Travel&amp;Costs of Stay'!B:B,$D$21)
+SUMIFS(' 2-3-6. Travel&amp;Costs of Stay'!P:P,' 2-3-6. Travel&amp;Costs of Stay'!C:C,B63,' 2-3-6. Travel&amp;Costs of Stay'!B:B,$D$21)
+SUMIFS('4. Equipment Costs'!H:H,'4. Equipment Costs'!C:C,B63,'4. Equipment Costs'!B:B,$D$21)
+SUMIFS('5. Subcontracting Costs'!H:H,'5. Subcontracting Costs'!C:C,B63,'5. Subcontracting Costs'!B:B,$D$21)
+SUMIFS(' 2-3-6. Travel&amp;Costs of Stay'!N:N,' 2-3-6. Travel&amp;Costs of Stay'!C:C,B63,' 2-3-6. Travel&amp;Costs of Stay'!B:B,$D$21)</f>
        <v>0</v>
      </c>
      <c r="E63" s="26">
        <f>SUMIFS('1. Staff costs'!S:S,'1. Staff costs'!C:C,B63,'1. Staff costs'!B:B,$E$21)
+SUMIFS(' 2-3-6. Travel&amp;Costs of Stay'!O:O,' 2-3-6. Travel&amp;Costs of Stay'!C:C,B63,' 2-3-6. Travel&amp;Costs of Stay'!B:B,$E$21)
+SUMIFS(' 2-3-6. Travel&amp;Costs of Stay'!P:P,' 2-3-6. Travel&amp;Costs of Stay'!C:C,B63,' 2-3-6. Travel&amp;Costs of Stay'!B:B,$E$21)
+SUMIFS('4. Equipment Costs'!H:H,'4. Equipment Costs'!C:C,B63,'4. Equipment Costs'!B:B,$E$21)
+SUMIFS('5. Subcontracting Costs'!H:H,'5. Subcontracting Costs'!C:C,B63,'5. Subcontracting Costs'!B:B,$E$21)
+SUMIFS(' 2-3-6. Travel&amp;Costs of Stay'!N:N,' 2-3-6. Travel&amp;Costs of Stay'!C:C,B63,' 2-3-6. Travel&amp;Costs of Stay'!B:B,$E$21)</f>
        <v>0</v>
      </c>
      <c r="F63" s="26">
        <f>SUMIFS('1. Staff costs'!S:S,'1. Staff costs'!C:C,B63,'1. Staff costs'!B:B,$F$21)
+SUMIFS(' 2-3-6. Travel&amp;Costs of Stay'!O:O,' 2-3-6. Travel&amp;Costs of Stay'!C:C,B63,' 2-3-6. Travel&amp;Costs of Stay'!B:B,$F$21)
+SUMIFS(' 2-3-6. Travel&amp;Costs of Stay'!P:P,' 2-3-6. Travel&amp;Costs of Stay'!C:C,B63,' 2-3-6. Travel&amp;Costs of Stay'!B:B,$F$21)
+SUMIFS('4. Equipment Costs'!H:H,'4. Equipment Costs'!C:C,B63,'4. Equipment Costs'!B:B,$F$21)
+SUMIFS('5. Subcontracting Costs'!H:H,'5. Subcontracting Costs'!C:C,B63,'5. Subcontracting Costs'!B:B,$F$21)
+SUMIFS(' 2-3-6. Travel&amp;Costs of Stay'!N:N,' 2-3-6. Travel&amp;Costs of Stay'!C:C,B63,' 2-3-6. Travel&amp;Costs of Stay'!B:B,$F$21)</f>
        <v>0</v>
      </c>
      <c r="G63" s="26">
        <f>SUMIFS('1. Staff costs'!S:S,'1. Staff costs'!C:C,B63,'1. Staff costs'!B:B,$G$21)
+SUMIFS(' 2-3-6. Travel&amp;Costs of Stay'!O:O,' 2-3-6. Travel&amp;Costs of Stay'!C:C,B63,' 2-3-6. Travel&amp;Costs of Stay'!B:B,$G$21)
+SUMIFS(' 2-3-6. Travel&amp;Costs of Stay'!P:P,' 2-3-6. Travel&amp;Costs of Stay'!C:C,B63,' 2-3-6. Travel&amp;Costs of Stay'!B:B,$G$21)
+SUMIFS('4. Equipment Costs'!H:H,'4. Equipment Costs'!C:C,B63,'4. Equipment Costs'!B:B,$G$21)
+SUMIFS('5. Subcontracting Costs'!H:H,'5. Subcontracting Costs'!C:C,B63,'5. Subcontracting Costs'!B:B,$G$21)
+SUMIFS(' 2-3-6. Travel&amp;Costs of Stay'!N:N,' 2-3-6. Travel&amp;Costs of Stay'!C:C,B63,' 2-3-6. Travel&amp;Costs of Stay'!B:B,$G$21)</f>
        <v>0</v>
      </c>
      <c r="H63" s="205">
        <f t="shared" si="4"/>
        <v>0</v>
      </c>
      <c r="I63" s="206"/>
    </row>
    <row r="64" spans="2:9">
      <c r="B64" s="52" t="s">
        <v>139</v>
      </c>
      <c r="C64" s="26">
        <f>SUMIFS('1. Staff costs'!S:S,'1. Staff costs'!C:C,B64,'1. Staff costs'!B:B,$C$21)
+SUMIFS(' 2-3-6. Travel&amp;Costs of Stay'!O:O,' 2-3-6. Travel&amp;Costs of Stay'!C:C,B64,' 2-3-6. Travel&amp;Costs of Stay'!B:B,$C$21)
+SUMIFS(' 2-3-6. Travel&amp;Costs of Stay'!P:P,' 2-3-6. Travel&amp;Costs of Stay'!C:C,B64,' 2-3-6. Travel&amp;Costs of Stay'!B:B,$C$21)
+SUMIFS('4. Equipment Costs'!H:H,'4. Equipment Costs'!C:C,B64,'4. Equipment Costs'!B:B,$C$21)
+SUMIFS('5. Subcontracting Costs'!H:H,'5. Subcontracting Costs'!C:C,B64,'5. Subcontracting Costs'!B:B,$C$21)
+SUMIFS(' 2-3-6. Travel&amp;Costs of Stay'!N:N,' 2-3-6. Travel&amp;Costs of Stay'!C:C,B64,' 2-3-6. Travel&amp;Costs of Stay'!B:B,$C$21)</f>
        <v>0</v>
      </c>
      <c r="D64" s="26">
        <f>SUMIFS('1. Staff costs'!S:S,'1. Staff costs'!C:C,B64,'1. Staff costs'!B:B,$D$21)
+SUMIFS(' 2-3-6. Travel&amp;Costs of Stay'!O:O,' 2-3-6. Travel&amp;Costs of Stay'!C:C,B64,' 2-3-6. Travel&amp;Costs of Stay'!B:B,$D$21)
+SUMIFS(' 2-3-6. Travel&amp;Costs of Stay'!P:P,' 2-3-6. Travel&amp;Costs of Stay'!C:C,B64,' 2-3-6. Travel&amp;Costs of Stay'!B:B,$D$21)
+SUMIFS('4. Equipment Costs'!H:H,'4. Equipment Costs'!C:C,B64,'4. Equipment Costs'!B:B,$D$21)
+SUMIFS('5. Subcontracting Costs'!H:H,'5. Subcontracting Costs'!C:C,B64,'5. Subcontracting Costs'!B:B,$D$21)
+SUMIFS(' 2-3-6. Travel&amp;Costs of Stay'!N:N,' 2-3-6. Travel&amp;Costs of Stay'!C:C,B64,' 2-3-6. Travel&amp;Costs of Stay'!B:B,$D$21)</f>
        <v>0</v>
      </c>
      <c r="E64" s="26">
        <f>SUMIFS('1. Staff costs'!S:S,'1. Staff costs'!C:C,B64,'1. Staff costs'!B:B,$E$21)
+SUMIFS(' 2-3-6. Travel&amp;Costs of Stay'!O:O,' 2-3-6. Travel&amp;Costs of Stay'!C:C,B64,' 2-3-6. Travel&amp;Costs of Stay'!B:B,$E$21)
+SUMIFS(' 2-3-6. Travel&amp;Costs of Stay'!P:P,' 2-3-6. Travel&amp;Costs of Stay'!C:C,B64,' 2-3-6. Travel&amp;Costs of Stay'!B:B,$E$21)
+SUMIFS('4. Equipment Costs'!H:H,'4. Equipment Costs'!C:C,B64,'4. Equipment Costs'!B:B,$E$21)
+SUMIFS('5. Subcontracting Costs'!H:H,'5. Subcontracting Costs'!C:C,B64,'5. Subcontracting Costs'!B:B,$E$21)
+SUMIFS(' 2-3-6. Travel&amp;Costs of Stay'!N:N,' 2-3-6. Travel&amp;Costs of Stay'!C:C,B64,' 2-3-6. Travel&amp;Costs of Stay'!B:B,$E$21)</f>
        <v>0</v>
      </c>
      <c r="F64" s="26">
        <f>SUMIFS('1. Staff costs'!S:S,'1. Staff costs'!C:C,B64,'1. Staff costs'!B:B,$F$21)
+SUMIFS(' 2-3-6. Travel&amp;Costs of Stay'!O:O,' 2-3-6. Travel&amp;Costs of Stay'!C:C,B64,' 2-3-6. Travel&amp;Costs of Stay'!B:B,$F$21)
+SUMIFS(' 2-3-6. Travel&amp;Costs of Stay'!P:P,' 2-3-6. Travel&amp;Costs of Stay'!C:C,B64,' 2-3-6. Travel&amp;Costs of Stay'!B:B,$F$21)
+SUMIFS('4. Equipment Costs'!H:H,'4. Equipment Costs'!C:C,B64,'4. Equipment Costs'!B:B,$F$21)
+SUMIFS('5. Subcontracting Costs'!H:H,'5. Subcontracting Costs'!C:C,B64,'5. Subcontracting Costs'!B:B,$F$21)
+SUMIFS(' 2-3-6. Travel&amp;Costs of Stay'!N:N,' 2-3-6. Travel&amp;Costs of Stay'!C:C,B64,' 2-3-6. Travel&amp;Costs of Stay'!B:B,$F$21)</f>
        <v>0</v>
      </c>
      <c r="G64" s="26">
        <f>SUMIFS('1. Staff costs'!S:S,'1. Staff costs'!C:C,B64,'1. Staff costs'!B:B,$G$21)
+SUMIFS(' 2-3-6. Travel&amp;Costs of Stay'!O:O,' 2-3-6. Travel&amp;Costs of Stay'!C:C,B64,' 2-3-6. Travel&amp;Costs of Stay'!B:B,$G$21)
+SUMIFS(' 2-3-6. Travel&amp;Costs of Stay'!P:P,' 2-3-6. Travel&amp;Costs of Stay'!C:C,B64,' 2-3-6. Travel&amp;Costs of Stay'!B:B,$G$21)
+SUMIFS('4. Equipment Costs'!H:H,'4. Equipment Costs'!C:C,B64,'4. Equipment Costs'!B:B,$G$21)
+SUMIFS('5. Subcontracting Costs'!H:H,'5. Subcontracting Costs'!C:C,B64,'5. Subcontracting Costs'!B:B,$G$21)
+SUMIFS(' 2-3-6. Travel&amp;Costs of Stay'!N:N,' 2-3-6. Travel&amp;Costs of Stay'!C:C,B64,' 2-3-6. Travel&amp;Costs of Stay'!B:B,$G$21)</f>
        <v>0</v>
      </c>
      <c r="H64" s="205">
        <f t="shared" si="4"/>
        <v>0</v>
      </c>
      <c r="I64" s="206"/>
    </row>
    <row r="65" spans="2:9">
      <c r="B65" s="52" t="s">
        <v>140</v>
      </c>
      <c r="C65" s="26">
        <f>SUMIFS('1. Staff costs'!S:S,'1. Staff costs'!C:C,B65,'1. Staff costs'!B:B,$C$21)
+SUMIFS(' 2-3-6. Travel&amp;Costs of Stay'!O:O,' 2-3-6. Travel&amp;Costs of Stay'!C:C,B65,' 2-3-6. Travel&amp;Costs of Stay'!B:B,$C$21)
+SUMIFS(' 2-3-6. Travel&amp;Costs of Stay'!P:P,' 2-3-6. Travel&amp;Costs of Stay'!C:C,B65,' 2-3-6. Travel&amp;Costs of Stay'!B:B,$C$21)
+SUMIFS('4. Equipment Costs'!H:H,'4. Equipment Costs'!C:C,B65,'4. Equipment Costs'!B:B,$C$21)
+SUMIFS('5. Subcontracting Costs'!H:H,'5. Subcontracting Costs'!C:C,B65,'5. Subcontracting Costs'!B:B,$C$21)
+SUMIFS(' 2-3-6. Travel&amp;Costs of Stay'!N:N,' 2-3-6. Travel&amp;Costs of Stay'!C:C,B65,' 2-3-6. Travel&amp;Costs of Stay'!B:B,$C$21)</f>
        <v>0</v>
      </c>
      <c r="D65" s="26">
        <f>SUMIFS('1. Staff costs'!S:S,'1. Staff costs'!C:C,B65,'1. Staff costs'!B:B,$D$21)
+SUMIFS(' 2-3-6. Travel&amp;Costs of Stay'!O:O,' 2-3-6. Travel&amp;Costs of Stay'!C:C,B65,' 2-3-6. Travel&amp;Costs of Stay'!B:B,$D$21)
+SUMIFS(' 2-3-6. Travel&amp;Costs of Stay'!P:P,' 2-3-6. Travel&amp;Costs of Stay'!C:C,B65,' 2-3-6. Travel&amp;Costs of Stay'!B:B,$D$21)
+SUMIFS('4. Equipment Costs'!H:H,'4. Equipment Costs'!C:C,B65,'4. Equipment Costs'!B:B,$D$21)
+SUMIFS('5. Subcontracting Costs'!H:H,'5. Subcontracting Costs'!C:C,B65,'5. Subcontracting Costs'!B:B,$D$21)
+SUMIFS(' 2-3-6. Travel&amp;Costs of Stay'!N:N,' 2-3-6. Travel&amp;Costs of Stay'!C:C,B65,' 2-3-6. Travel&amp;Costs of Stay'!B:B,$D$21)</f>
        <v>0</v>
      </c>
      <c r="E65" s="26">
        <f>SUMIFS('1. Staff costs'!S:S,'1. Staff costs'!C:C,B65,'1. Staff costs'!B:B,$E$21)
+SUMIFS(' 2-3-6. Travel&amp;Costs of Stay'!O:O,' 2-3-6. Travel&amp;Costs of Stay'!C:C,B65,' 2-3-6. Travel&amp;Costs of Stay'!B:B,$E$21)
+SUMIFS(' 2-3-6. Travel&amp;Costs of Stay'!P:P,' 2-3-6. Travel&amp;Costs of Stay'!C:C,B65,' 2-3-6. Travel&amp;Costs of Stay'!B:B,$E$21)
+SUMIFS('4. Equipment Costs'!H:H,'4. Equipment Costs'!C:C,B65,'4. Equipment Costs'!B:B,$E$21)
+SUMIFS('5. Subcontracting Costs'!H:H,'5. Subcontracting Costs'!C:C,B65,'5. Subcontracting Costs'!B:B,$E$21)
+SUMIFS(' 2-3-6. Travel&amp;Costs of Stay'!N:N,' 2-3-6. Travel&amp;Costs of Stay'!C:C,B65,' 2-3-6. Travel&amp;Costs of Stay'!B:B,$E$21)</f>
        <v>0</v>
      </c>
      <c r="F65" s="26">
        <f>SUMIFS('1. Staff costs'!S:S,'1. Staff costs'!C:C,B65,'1. Staff costs'!B:B,$F$21)
+SUMIFS(' 2-3-6. Travel&amp;Costs of Stay'!O:O,' 2-3-6. Travel&amp;Costs of Stay'!C:C,B65,' 2-3-6. Travel&amp;Costs of Stay'!B:B,$F$21)
+SUMIFS(' 2-3-6. Travel&amp;Costs of Stay'!P:P,' 2-3-6. Travel&amp;Costs of Stay'!C:C,B65,' 2-3-6. Travel&amp;Costs of Stay'!B:B,$F$21)
+SUMIFS('4. Equipment Costs'!H:H,'4. Equipment Costs'!C:C,B65,'4. Equipment Costs'!B:B,$F$21)
+SUMIFS('5. Subcontracting Costs'!H:H,'5. Subcontracting Costs'!C:C,B65,'5. Subcontracting Costs'!B:B,$F$21)
+SUMIFS(' 2-3-6. Travel&amp;Costs of Stay'!N:N,' 2-3-6. Travel&amp;Costs of Stay'!C:C,B65,' 2-3-6. Travel&amp;Costs of Stay'!B:B,$F$21)</f>
        <v>0</v>
      </c>
      <c r="G65" s="26">
        <f>SUMIFS('1. Staff costs'!S:S,'1. Staff costs'!C:C,B65,'1. Staff costs'!B:B,$G$21)
+SUMIFS(' 2-3-6. Travel&amp;Costs of Stay'!O:O,' 2-3-6. Travel&amp;Costs of Stay'!C:C,B65,' 2-3-6. Travel&amp;Costs of Stay'!B:B,$G$21)
+SUMIFS(' 2-3-6. Travel&amp;Costs of Stay'!P:P,' 2-3-6. Travel&amp;Costs of Stay'!C:C,B65,' 2-3-6. Travel&amp;Costs of Stay'!B:B,$G$21)
+SUMIFS('4. Equipment Costs'!H:H,'4. Equipment Costs'!C:C,B65,'4. Equipment Costs'!B:B,$G$21)
+SUMIFS('5. Subcontracting Costs'!H:H,'5. Subcontracting Costs'!C:C,B65,'5. Subcontracting Costs'!B:B,$G$21)
+SUMIFS(' 2-3-6. Travel&amp;Costs of Stay'!N:N,' 2-3-6. Travel&amp;Costs of Stay'!C:C,B65,' 2-3-6. Travel&amp;Costs of Stay'!B:B,$G$21)</f>
        <v>0</v>
      </c>
      <c r="H65" s="205">
        <f t="shared" si="4"/>
        <v>0</v>
      </c>
      <c r="I65" s="206"/>
    </row>
    <row r="66" spans="2:9">
      <c r="B66" s="52" t="s">
        <v>141</v>
      </c>
      <c r="C66" s="26">
        <f>SUMIFS('1. Staff costs'!S:S,'1. Staff costs'!C:C,B66,'1. Staff costs'!B:B,$C$21)
+SUMIFS(' 2-3-6. Travel&amp;Costs of Stay'!O:O,' 2-3-6. Travel&amp;Costs of Stay'!C:C,B66,' 2-3-6. Travel&amp;Costs of Stay'!B:B,$C$21)
+SUMIFS(' 2-3-6. Travel&amp;Costs of Stay'!P:P,' 2-3-6. Travel&amp;Costs of Stay'!C:C,B66,' 2-3-6. Travel&amp;Costs of Stay'!B:B,$C$21)
+SUMIFS('4. Equipment Costs'!H:H,'4. Equipment Costs'!C:C,B66,'4. Equipment Costs'!B:B,$C$21)
+SUMIFS('5. Subcontracting Costs'!H:H,'5. Subcontracting Costs'!C:C,B66,'5. Subcontracting Costs'!B:B,$C$21)
+SUMIFS(' 2-3-6. Travel&amp;Costs of Stay'!N:N,' 2-3-6. Travel&amp;Costs of Stay'!C:C,B66,' 2-3-6. Travel&amp;Costs of Stay'!B:B,$C$21)</f>
        <v>0</v>
      </c>
      <c r="D66" s="26">
        <f>SUMIFS('1. Staff costs'!S:S,'1. Staff costs'!C:C,B66,'1. Staff costs'!B:B,$D$21)
+SUMIFS(' 2-3-6. Travel&amp;Costs of Stay'!O:O,' 2-3-6. Travel&amp;Costs of Stay'!C:C,B66,' 2-3-6. Travel&amp;Costs of Stay'!B:B,$D$21)
+SUMIFS(' 2-3-6. Travel&amp;Costs of Stay'!P:P,' 2-3-6. Travel&amp;Costs of Stay'!C:C,B66,' 2-3-6. Travel&amp;Costs of Stay'!B:B,$D$21)
+SUMIFS('4. Equipment Costs'!H:H,'4. Equipment Costs'!C:C,B66,'4. Equipment Costs'!B:B,$D$21)
+SUMIFS('5. Subcontracting Costs'!H:H,'5. Subcontracting Costs'!C:C,B66,'5. Subcontracting Costs'!B:B,$D$21)
+SUMIFS(' 2-3-6. Travel&amp;Costs of Stay'!N:N,' 2-3-6. Travel&amp;Costs of Stay'!C:C,B66,' 2-3-6. Travel&amp;Costs of Stay'!B:B,$D$21)</f>
        <v>0</v>
      </c>
      <c r="E66" s="26">
        <f>SUMIFS('1. Staff costs'!S:S,'1. Staff costs'!C:C,B66,'1. Staff costs'!B:B,$E$21)
+SUMIFS(' 2-3-6. Travel&amp;Costs of Stay'!O:O,' 2-3-6. Travel&amp;Costs of Stay'!C:C,B66,' 2-3-6. Travel&amp;Costs of Stay'!B:B,$E$21)
+SUMIFS(' 2-3-6. Travel&amp;Costs of Stay'!P:P,' 2-3-6. Travel&amp;Costs of Stay'!C:C,B66,' 2-3-6. Travel&amp;Costs of Stay'!B:B,$E$21)
+SUMIFS('4. Equipment Costs'!H:H,'4. Equipment Costs'!C:C,B66,'4. Equipment Costs'!B:B,$E$21)
+SUMIFS('5. Subcontracting Costs'!H:H,'5. Subcontracting Costs'!C:C,B66,'5. Subcontracting Costs'!B:B,$E$21)
+SUMIFS(' 2-3-6. Travel&amp;Costs of Stay'!N:N,' 2-3-6. Travel&amp;Costs of Stay'!C:C,B66,' 2-3-6. Travel&amp;Costs of Stay'!B:B,$E$21)</f>
        <v>0</v>
      </c>
      <c r="F66" s="26">
        <f>SUMIFS('1. Staff costs'!S:S,'1. Staff costs'!C:C,B66,'1. Staff costs'!B:B,$F$21)
+SUMIFS(' 2-3-6. Travel&amp;Costs of Stay'!O:O,' 2-3-6. Travel&amp;Costs of Stay'!C:C,B66,' 2-3-6. Travel&amp;Costs of Stay'!B:B,$F$21)
+SUMIFS(' 2-3-6. Travel&amp;Costs of Stay'!P:P,' 2-3-6. Travel&amp;Costs of Stay'!C:C,B66,' 2-3-6. Travel&amp;Costs of Stay'!B:B,$F$21)
+SUMIFS('4. Equipment Costs'!H:H,'4. Equipment Costs'!C:C,B66,'4. Equipment Costs'!B:B,$F$21)
+SUMIFS('5. Subcontracting Costs'!H:H,'5. Subcontracting Costs'!C:C,B66,'5. Subcontracting Costs'!B:B,$F$21)
+SUMIFS(' 2-3-6. Travel&amp;Costs of Stay'!N:N,' 2-3-6. Travel&amp;Costs of Stay'!C:C,B66,' 2-3-6. Travel&amp;Costs of Stay'!B:B,$F$21)</f>
        <v>0</v>
      </c>
      <c r="G66" s="26">
        <f>SUMIFS('1. Staff costs'!S:S,'1. Staff costs'!C:C,B66,'1. Staff costs'!B:B,$G$21)
+SUMIFS(' 2-3-6. Travel&amp;Costs of Stay'!O:O,' 2-3-6. Travel&amp;Costs of Stay'!C:C,B66,' 2-3-6. Travel&amp;Costs of Stay'!B:B,$G$21)
+SUMIFS(' 2-3-6. Travel&amp;Costs of Stay'!P:P,' 2-3-6. Travel&amp;Costs of Stay'!C:C,B66,' 2-3-6. Travel&amp;Costs of Stay'!B:B,$G$21)
+SUMIFS('4. Equipment Costs'!H:H,'4. Equipment Costs'!C:C,B66,'4. Equipment Costs'!B:B,$G$21)
+SUMIFS('5. Subcontracting Costs'!H:H,'5. Subcontracting Costs'!C:C,B66,'5. Subcontracting Costs'!B:B,$G$21)
+SUMIFS(' 2-3-6. Travel&amp;Costs of Stay'!N:N,' 2-3-6. Travel&amp;Costs of Stay'!C:C,B66,' 2-3-6. Travel&amp;Costs of Stay'!B:B,$G$21)</f>
        <v>0</v>
      </c>
      <c r="H66" s="205">
        <f t="shared" si="4"/>
        <v>0</v>
      </c>
      <c r="I66" s="206"/>
    </row>
    <row r="67" spans="2:9">
      <c r="B67" s="52" t="s">
        <v>142</v>
      </c>
      <c r="C67" s="26">
        <f>SUMIFS('1. Staff costs'!S:S,'1. Staff costs'!C:C,B67,'1. Staff costs'!B:B,$C$21)
+SUMIFS(' 2-3-6. Travel&amp;Costs of Stay'!O:O,' 2-3-6. Travel&amp;Costs of Stay'!C:C,B67,' 2-3-6. Travel&amp;Costs of Stay'!B:B,$C$21)
+SUMIFS(' 2-3-6. Travel&amp;Costs of Stay'!P:P,' 2-3-6. Travel&amp;Costs of Stay'!C:C,B67,' 2-3-6. Travel&amp;Costs of Stay'!B:B,$C$21)
+SUMIFS('4. Equipment Costs'!H:H,'4. Equipment Costs'!C:C,B67,'4. Equipment Costs'!B:B,$C$21)
+SUMIFS('5. Subcontracting Costs'!H:H,'5. Subcontracting Costs'!C:C,B67,'5. Subcontracting Costs'!B:B,$C$21)
+SUMIFS(' 2-3-6. Travel&amp;Costs of Stay'!N:N,' 2-3-6. Travel&amp;Costs of Stay'!C:C,B67,' 2-3-6. Travel&amp;Costs of Stay'!B:B,$C$21)</f>
        <v>0</v>
      </c>
      <c r="D67" s="26">
        <f>SUMIFS('1. Staff costs'!S:S,'1. Staff costs'!C:C,B67,'1. Staff costs'!B:B,$D$21)
+SUMIFS(' 2-3-6. Travel&amp;Costs of Stay'!O:O,' 2-3-6. Travel&amp;Costs of Stay'!C:C,B67,' 2-3-6. Travel&amp;Costs of Stay'!B:B,$D$21)
+SUMIFS(' 2-3-6. Travel&amp;Costs of Stay'!P:P,' 2-3-6. Travel&amp;Costs of Stay'!C:C,B67,' 2-3-6. Travel&amp;Costs of Stay'!B:B,$D$21)
+SUMIFS('4. Equipment Costs'!H:H,'4. Equipment Costs'!C:C,B67,'4. Equipment Costs'!B:B,$D$21)
+SUMIFS('5. Subcontracting Costs'!H:H,'5. Subcontracting Costs'!C:C,B67,'5. Subcontracting Costs'!B:B,$D$21)
+SUMIFS(' 2-3-6. Travel&amp;Costs of Stay'!N:N,' 2-3-6. Travel&amp;Costs of Stay'!C:C,B67,' 2-3-6. Travel&amp;Costs of Stay'!B:B,$D$21)</f>
        <v>0</v>
      </c>
      <c r="E67" s="26">
        <f>SUMIFS('1. Staff costs'!S:S,'1. Staff costs'!C:C,B67,'1. Staff costs'!B:B,$E$21)
+SUMIFS(' 2-3-6. Travel&amp;Costs of Stay'!O:O,' 2-3-6. Travel&amp;Costs of Stay'!C:C,B67,' 2-3-6. Travel&amp;Costs of Stay'!B:B,$E$21)
+SUMIFS(' 2-3-6. Travel&amp;Costs of Stay'!P:P,' 2-3-6. Travel&amp;Costs of Stay'!C:C,B67,' 2-3-6. Travel&amp;Costs of Stay'!B:B,$E$21)
+SUMIFS('4. Equipment Costs'!H:H,'4. Equipment Costs'!C:C,B67,'4. Equipment Costs'!B:B,$E$21)
+SUMIFS('5. Subcontracting Costs'!H:H,'5. Subcontracting Costs'!C:C,B67,'5. Subcontracting Costs'!B:B,$E$21)
+SUMIFS(' 2-3-6. Travel&amp;Costs of Stay'!N:N,' 2-3-6. Travel&amp;Costs of Stay'!C:C,B67,' 2-3-6. Travel&amp;Costs of Stay'!B:B,$E$21)</f>
        <v>0</v>
      </c>
      <c r="F67" s="26">
        <f>SUMIFS('1. Staff costs'!S:S,'1. Staff costs'!C:C,B67,'1. Staff costs'!B:B,$F$21)
+SUMIFS(' 2-3-6. Travel&amp;Costs of Stay'!O:O,' 2-3-6. Travel&amp;Costs of Stay'!C:C,B67,' 2-3-6. Travel&amp;Costs of Stay'!B:B,$F$21)
+SUMIFS(' 2-3-6. Travel&amp;Costs of Stay'!P:P,' 2-3-6. Travel&amp;Costs of Stay'!C:C,B67,' 2-3-6. Travel&amp;Costs of Stay'!B:B,$F$21)
+SUMIFS('4. Equipment Costs'!H:H,'4. Equipment Costs'!C:C,B67,'4. Equipment Costs'!B:B,$F$21)
+SUMIFS('5. Subcontracting Costs'!H:H,'5. Subcontracting Costs'!C:C,B67,'5. Subcontracting Costs'!B:B,$F$21)
+SUMIFS(' 2-3-6. Travel&amp;Costs of Stay'!N:N,' 2-3-6. Travel&amp;Costs of Stay'!C:C,B67,' 2-3-6. Travel&amp;Costs of Stay'!B:B,$F$21)</f>
        <v>0</v>
      </c>
      <c r="G67" s="26">
        <f>SUMIFS('1. Staff costs'!S:S,'1. Staff costs'!C:C,B67,'1. Staff costs'!B:B,$G$21)
+SUMIFS(' 2-3-6. Travel&amp;Costs of Stay'!O:O,' 2-3-6. Travel&amp;Costs of Stay'!C:C,B67,' 2-3-6. Travel&amp;Costs of Stay'!B:B,$G$21)
+SUMIFS(' 2-3-6. Travel&amp;Costs of Stay'!P:P,' 2-3-6. Travel&amp;Costs of Stay'!C:C,B67,' 2-3-6. Travel&amp;Costs of Stay'!B:B,$G$21)
+SUMIFS('4. Equipment Costs'!H:H,'4. Equipment Costs'!C:C,B67,'4. Equipment Costs'!B:B,$G$21)
+SUMIFS('5. Subcontracting Costs'!H:H,'5. Subcontracting Costs'!C:C,B67,'5. Subcontracting Costs'!B:B,$G$21)
+SUMIFS(' 2-3-6. Travel&amp;Costs of Stay'!N:N,' 2-3-6. Travel&amp;Costs of Stay'!C:C,B67,' 2-3-6. Travel&amp;Costs of Stay'!B:B,$G$21)</f>
        <v>0</v>
      </c>
      <c r="H67" s="205">
        <f t="shared" si="4"/>
        <v>0</v>
      </c>
      <c r="I67" s="206"/>
    </row>
    <row r="68" spans="2:9">
      <c r="B68" s="52" t="s">
        <v>143</v>
      </c>
      <c r="C68" s="26">
        <f>SUMIFS('1. Staff costs'!S:S,'1. Staff costs'!C:C,B68,'1. Staff costs'!B:B,$C$21)
+SUMIFS(' 2-3-6. Travel&amp;Costs of Stay'!O:O,' 2-3-6. Travel&amp;Costs of Stay'!C:C,B68,' 2-3-6. Travel&amp;Costs of Stay'!B:B,$C$21)
+SUMIFS(' 2-3-6. Travel&amp;Costs of Stay'!P:P,' 2-3-6. Travel&amp;Costs of Stay'!C:C,B68,' 2-3-6. Travel&amp;Costs of Stay'!B:B,$C$21)
+SUMIFS('4. Equipment Costs'!H:H,'4. Equipment Costs'!C:C,B68,'4. Equipment Costs'!B:B,$C$21)
+SUMIFS('5. Subcontracting Costs'!H:H,'5. Subcontracting Costs'!C:C,B68,'5. Subcontracting Costs'!B:B,$C$21)
+SUMIFS(' 2-3-6. Travel&amp;Costs of Stay'!N:N,' 2-3-6. Travel&amp;Costs of Stay'!C:C,B68,' 2-3-6. Travel&amp;Costs of Stay'!B:B,$C$21)</f>
        <v>0</v>
      </c>
      <c r="D68" s="26">
        <f>SUMIFS('1. Staff costs'!S:S,'1. Staff costs'!C:C,B68,'1. Staff costs'!B:B,$D$21)
+SUMIFS(' 2-3-6. Travel&amp;Costs of Stay'!O:O,' 2-3-6. Travel&amp;Costs of Stay'!C:C,B68,' 2-3-6. Travel&amp;Costs of Stay'!B:B,$D$21)
+SUMIFS(' 2-3-6. Travel&amp;Costs of Stay'!P:P,' 2-3-6. Travel&amp;Costs of Stay'!C:C,B68,' 2-3-6. Travel&amp;Costs of Stay'!B:B,$D$21)
+SUMIFS('4. Equipment Costs'!H:H,'4. Equipment Costs'!C:C,B68,'4. Equipment Costs'!B:B,$D$21)
+SUMIFS('5. Subcontracting Costs'!H:H,'5. Subcontracting Costs'!C:C,B68,'5. Subcontracting Costs'!B:B,$D$21)
+SUMIFS(' 2-3-6. Travel&amp;Costs of Stay'!N:N,' 2-3-6. Travel&amp;Costs of Stay'!C:C,B68,' 2-3-6. Travel&amp;Costs of Stay'!B:B,$D$21)</f>
        <v>0</v>
      </c>
      <c r="E68" s="26">
        <f>SUMIFS('1. Staff costs'!S:S,'1. Staff costs'!C:C,B68,'1. Staff costs'!B:B,$E$21)
+SUMIFS(' 2-3-6. Travel&amp;Costs of Stay'!O:O,' 2-3-6. Travel&amp;Costs of Stay'!C:C,B68,' 2-3-6. Travel&amp;Costs of Stay'!B:B,$E$21)
+SUMIFS(' 2-3-6. Travel&amp;Costs of Stay'!P:P,' 2-3-6. Travel&amp;Costs of Stay'!C:C,B68,' 2-3-6. Travel&amp;Costs of Stay'!B:B,$E$21)
+SUMIFS('4. Equipment Costs'!H:H,'4. Equipment Costs'!C:C,B68,'4. Equipment Costs'!B:B,$E$21)
+SUMIFS('5. Subcontracting Costs'!H:H,'5. Subcontracting Costs'!C:C,B68,'5. Subcontracting Costs'!B:B,$E$21)
+SUMIFS(' 2-3-6. Travel&amp;Costs of Stay'!N:N,' 2-3-6. Travel&amp;Costs of Stay'!C:C,B68,' 2-3-6. Travel&amp;Costs of Stay'!B:B,$E$21)</f>
        <v>0</v>
      </c>
      <c r="F68" s="26">
        <f>SUMIFS('1. Staff costs'!S:S,'1. Staff costs'!C:C,B68,'1. Staff costs'!B:B,$F$21)
+SUMIFS(' 2-3-6. Travel&amp;Costs of Stay'!O:O,' 2-3-6. Travel&amp;Costs of Stay'!C:C,B68,' 2-3-6. Travel&amp;Costs of Stay'!B:B,$F$21)
+SUMIFS(' 2-3-6. Travel&amp;Costs of Stay'!P:P,' 2-3-6. Travel&amp;Costs of Stay'!C:C,B68,' 2-3-6. Travel&amp;Costs of Stay'!B:B,$F$21)
+SUMIFS('4. Equipment Costs'!H:H,'4. Equipment Costs'!C:C,B68,'4. Equipment Costs'!B:B,$F$21)
+SUMIFS('5. Subcontracting Costs'!H:H,'5. Subcontracting Costs'!C:C,B68,'5. Subcontracting Costs'!B:B,$F$21)
+SUMIFS(' 2-3-6. Travel&amp;Costs of Stay'!N:N,' 2-3-6. Travel&amp;Costs of Stay'!C:C,B68,' 2-3-6. Travel&amp;Costs of Stay'!B:B,$F$21)</f>
        <v>0</v>
      </c>
      <c r="G68" s="26">
        <f>SUMIFS('1. Staff costs'!S:S,'1. Staff costs'!C:C,B68,'1. Staff costs'!B:B,$G$21)
+SUMIFS(' 2-3-6. Travel&amp;Costs of Stay'!O:O,' 2-3-6. Travel&amp;Costs of Stay'!C:C,B68,' 2-3-6. Travel&amp;Costs of Stay'!B:B,$G$21)
+SUMIFS(' 2-3-6. Travel&amp;Costs of Stay'!P:P,' 2-3-6. Travel&amp;Costs of Stay'!C:C,B68,' 2-3-6. Travel&amp;Costs of Stay'!B:B,$G$21)
+SUMIFS('4. Equipment Costs'!H:H,'4. Equipment Costs'!C:C,B68,'4. Equipment Costs'!B:B,$G$21)
+SUMIFS('5. Subcontracting Costs'!H:H,'5. Subcontracting Costs'!C:C,B68,'5. Subcontracting Costs'!B:B,$G$21)
+SUMIFS(' 2-3-6. Travel&amp;Costs of Stay'!N:N,' 2-3-6. Travel&amp;Costs of Stay'!C:C,B68,' 2-3-6. Travel&amp;Costs of Stay'!B:B,$G$21)</f>
        <v>0</v>
      </c>
      <c r="H68" s="205">
        <f t="shared" si="4"/>
        <v>0</v>
      </c>
      <c r="I68" s="206"/>
    </row>
    <row r="69" spans="2:9">
      <c r="B69" s="52" t="s">
        <v>144</v>
      </c>
      <c r="C69" s="26">
        <f>SUMIFS('1. Staff costs'!S:S,'1. Staff costs'!C:C,B69,'1. Staff costs'!B:B,$C$21)
+SUMIFS(' 2-3-6. Travel&amp;Costs of Stay'!O:O,' 2-3-6. Travel&amp;Costs of Stay'!C:C,B69,' 2-3-6. Travel&amp;Costs of Stay'!B:B,$C$21)
+SUMIFS(' 2-3-6. Travel&amp;Costs of Stay'!P:P,' 2-3-6. Travel&amp;Costs of Stay'!C:C,B69,' 2-3-6. Travel&amp;Costs of Stay'!B:B,$C$21)
+SUMIFS('4. Equipment Costs'!H:H,'4. Equipment Costs'!C:C,B69,'4. Equipment Costs'!B:B,$C$21)
+SUMIFS('5. Subcontracting Costs'!H:H,'5. Subcontracting Costs'!C:C,B69,'5. Subcontracting Costs'!B:B,$C$21)
+SUMIFS(' 2-3-6. Travel&amp;Costs of Stay'!N:N,' 2-3-6. Travel&amp;Costs of Stay'!C:C,B69,' 2-3-6. Travel&amp;Costs of Stay'!B:B,$C$21)</f>
        <v>0</v>
      </c>
      <c r="D69" s="26">
        <f>SUMIFS('1. Staff costs'!S:S,'1. Staff costs'!C:C,B69,'1. Staff costs'!B:B,$D$21)
+SUMIFS(' 2-3-6. Travel&amp;Costs of Stay'!O:O,' 2-3-6. Travel&amp;Costs of Stay'!C:C,B69,' 2-3-6. Travel&amp;Costs of Stay'!B:B,$D$21)
+SUMIFS(' 2-3-6. Travel&amp;Costs of Stay'!P:P,' 2-3-6. Travel&amp;Costs of Stay'!C:C,B69,' 2-3-6. Travel&amp;Costs of Stay'!B:B,$D$21)
+SUMIFS('4. Equipment Costs'!H:H,'4. Equipment Costs'!C:C,B69,'4. Equipment Costs'!B:B,$D$21)
+SUMIFS('5. Subcontracting Costs'!H:H,'5. Subcontracting Costs'!C:C,B69,'5. Subcontracting Costs'!B:B,$D$21)
+SUMIFS(' 2-3-6. Travel&amp;Costs of Stay'!N:N,' 2-3-6. Travel&amp;Costs of Stay'!C:C,B69,' 2-3-6. Travel&amp;Costs of Stay'!B:B,$D$21)</f>
        <v>0</v>
      </c>
      <c r="E69" s="26">
        <f>SUMIFS('1. Staff costs'!S:S,'1. Staff costs'!C:C,B69,'1. Staff costs'!B:B,$E$21)
+SUMIFS(' 2-3-6. Travel&amp;Costs of Stay'!O:O,' 2-3-6. Travel&amp;Costs of Stay'!C:C,B69,' 2-3-6. Travel&amp;Costs of Stay'!B:B,$E$21)
+SUMIFS(' 2-3-6. Travel&amp;Costs of Stay'!P:P,' 2-3-6. Travel&amp;Costs of Stay'!C:C,B69,' 2-3-6. Travel&amp;Costs of Stay'!B:B,$E$21)
+SUMIFS('4. Equipment Costs'!H:H,'4. Equipment Costs'!C:C,B69,'4. Equipment Costs'!B:B,$E$21)
+SUMIFS('5. Subcontracting Costs'!H:H,'5. Subcontracting Costs'!C:C,B69,'5. Subcontracting Costs'!B:B,$E$21)
+SUMIFS(' 2-3-6. Travel&amp;Costs of Stay'!N:N,' 2-3-6. Travel&amp;Costs of Stay'!C:C,B69,' 2-3-6. Travel&amp;Costs of Stay'!B:B,$E$21)</f>
        <v>0</v>
      </c>
      <c r="F69" s="26">
        <f>SUMIFS('1. Staff costs'!S:S,'1. Staff costs'!C:C,B69,'1. Staff costs'!B:B,$F$21)
+SUMIFS(' 2-3-6. Travel&amp;Costs of Stay'!O:O,' 2-3-6. Travel&amp;Costs of Stay'!C:C,B69,' 2-3-6. Travel&amp;Costs of Stay'!B:B,$F$21)
+SUMIFS(' 2-3-6. Travel&amp;Costs of Stay'!P:P,' 2-3-6. Travel&amp;Costs of Stay'!C:C,B69,' 2-3-6. Travel&amp;Costs of Stay'!B:B,$F$21)
+SUMIFS('4. Equipment Costs'!H:H,'4. Equipment Costs'!C:C,B69,'4. Equipment Costs'!B:B,$F$21)
+SUMIFS('5. Subcontracting Costs'!H:H,'5. Subcontracting Costs'!C:C,B69,'5. Subcontracting Costs'!B:B,$F$21)
+SUMIFS(' 2-3-6. Travel&amp;Costs of Stay'!N:N,' 2-3-6. Travel&amp;Costs of Stay'!C:C,B69,' 2-3-6. Travel&amp;Costs of Stay'!B:B,$F$21)</f>
        <v>0</v>
      </c>
      <c r="G69" s="26">
        <f>SUMIFS('1. Staff costs'!S:S,'1. Staff costs'!C:C,B69,'1. Staff costs'!B:B,$G$21)
+SUMIFS(' 2-3-6. Travel&amp;Costs of Stay'!O:O,' 2-3-6. Travel&amp;Costs of Stay'!C:C,B69,' 2-3-6. Travel&amp;Costs of Stay'!B:B,$G$21)
+SUMIFS(' 2-3-6. Travel&amp;Costs of Stay'!P:P,' 2-3-6. Travel&amp;Costs of Stay'!C:C,B69,' 2-3-6. Travel&amp;Costs of Stay'!B:B,$G$21)
+SUMIFS('4. Equipment Costs'!H:H,'4. Equipment Costs'!C:C,B69,'4. Equipment Costs'!B:B,$G$21)
+SUMIFS('5. Subcontracting Costs'!H:H,'5. Subcontracting Costs'!C:C,B69,'5. Subcontracting Costs'!B:B,$G$21)
+SUMIFS(' 2-3-6. Travel&amp;Costs of Stay'!N:N,' 2-3-6. Travel&amp;Costs of Stay'!C:C,B69,' 2-3-6. Travel&amp;Costs of Stay'!B:B,$G$21)</f>
        <v>0</v>
      </c>
      <c r="H69" s="205">
        <f t="shared" si="4"/>
        <v>0</v>
      </c>
      <c r="I69" s="206"/>
    </row>
    <row r="70" spans="2:9">
      <c r="B70" s="52" t="s">
        <v>145</v>
      </c>
      <c r="C70" s="26">
        <f>SUMIFS('1. Staff costs'!S:S,'1. Staff costs'!C:C,B70,'1. Staff costs'!B:B,$C$21)
+SUMIFS(' 2-3-6. Travel&amp;Costs of Stay'!O:O,' 2-3-6. Travel&amp;Costs of Stay'!C:C,B70,' 2-3-6. Travel&amp;Costs of Stay'!B:B,$C$21)
+SUMIFS(' 2-3-6. Travel&amp;Costs of Stay'!P:P,' 2-3-6. Travel&amp;Costs of Stay'!C:C,B70,' 2-3-6. Travel&amp;Costs of Stay'!B:B,$C$21)
+SUMIFS('4. Equipment Costs'!H:H,'4. Equipment Costs'!C:C,B70,'4. Equipment Costs'!B:B,$C$21)
+SUMIFS('5. Subcontracting Costs'!H:H,'5. Subcontracting Costs'!C:C,B70,'5. Subcontracting Costs'!B:B,$C$21)
+SUMIFS(' 2-3-6. Travel&amp;Costs of Stay'!N:N,' 2-3-6. Travel&amp;Costs of Stay'!C:C,B70,' 2-3-6. Travel&amp;Costs of Stay'!B:B,$C$21)</f>
        <v>0</v>
      </c>
      <c r="D70" s="26">
        <f>SUMIFS('1. Staff costs'!S:S,'1. Staff costs'!C:C,B70,'1. Staff costs'!B:B,$D$21)
+SUMIFS(' 2-3-6. Travel&amp;Costs of Stay'!O:O,' 2-3-6. Travel&amp;Costs of Stay'!C:C,B70,' 2-3-6. Travel&amp;Costs of Stay'!B:B,$D$21)
+SUMIFS(' 2-3-6. Travel&amp;Costs of Stay'!P:P,' 2-3-6. Travel&amp;Costs of Stay'!C:C,B70,' 2-3-6. Travel&amp;Costs of Stay'!B:B,$D$21)
+SUMIFS('4. Equipment Costs'!H:H,'4. Equipment Costs'!C:C,B70,'4. Equipment Costs'!B:B,$D$21)
+SUMIFS('5. Subcontracting Costs'!H:H,'5. Subcontracting Costs'!C:C,B70,'5. Subcontracting Costs'!B:B,$D$21)
+SUMIFS(' 2-3-6. Travel&amp;Costs of Stay'!N:N,' 2-3-6. Travel&amp;Costs of Stay'!C:C,B70,' 2-3-6. Travel&amp;Costs of Stay'!B:B,$D$21)</f>
        <v>0</v>
      </c>
      <c r="E70" s="26">
        <f>SUMIFS('1. Staff costs'!S:S,'1. Staff costs'!C:C,B70,'1. Staff costs'!B:B,$E$21)
+SUMIFS(' 2-3-6. Travel&amp;Costs of Stay'!O:O,' 2-3-6. Travel&amp;Costs of Stay'!C:C,B70,' 2-3-6. Travel&amp;Costs of Stay'!B:B,$E$21)
+SUMIFS(' 2-3-6. Travel&amp;Costs of Stay'!P:P,' 2-3-6. Travel&amp;Costs of Stay'!C:C,B70,' 2-3-6. Travel&amp;Costs of Stay'!B:B,$E$21)
+SUMIFS('4. Equipment Costs'!H:H,'4. Equipment Costs'!C:C,B70,'4. Equipment Costs'!B:B,$E$21)
+SUMIFS('5. Subcontracting Costs'!H:H,'5. Subcontracting Costs'!C:C,B70,'5. Subcontracting Costs'!B:B,$E$21)
+SUMIFS(' 2-3-6. Travel&amp;Costs of Stay'!N:N,' 2-3-6. Travel&amp;Costs of Stay'!C:C,B70,' 2-3-6. Travel&amp;Costs of Stay'!B:B,$E$21)</f>
        <v>0</v>
      </c>
      <c r="F70" s="26">
        <f>SUMIFS('1. Staff costs'!S:S,'1. Staff costs'!C:C,B70,'1. Staff costs'!B:B,$F$21)
+SUMIFS(' 2-3-6. Travel&amp;Costs of Stay'!O:O,' 2-3-6. Travel&amp;Costs of Stay'!C:C,B70,' 2-3-6. Travel&amp;Costs of Stay'!B:B,$F$21)
+SUMIFS(' 2-3-6. Travel&amp;Costs of Stay'!P:P,' 2-3-6. Travel&amp;Costs of Stay'!C:C,B70,' 2-3-6. Travel&amp;Costs of Stay'!B:B,$F$21)
+SUMIFS('4. Equipment Costs'!H:H,'4. Equipment Costs'!C:C,B70,'4. Equipment Costs'!B:B,$F$21)
+SUMIFS('5. Subcontracting Costs'!H:H,'5. Subcontracting Costs'!C:C,B70,'5. Subcontracting Costs'!B:B,$F$21)
+SUMIFS(' 2-3-6. Travel&amp;Costs of Stay'!N:N,' 2-3-6. Travel&amp;Costs of Stay'!C:C,B70,' 2-3-6. Travel&amp;Costs of Stay'!B:B,$F$21)</f>
        <v>0</v>
      </c>
      <c r="G70" s="26">
        <f>SUMIFS('1. Staff costs'!S:S,'1. Staff costs'!C:C,B70,'1. Staff costs'!B:B,$G$21)
+SUMIFS(' 2-3-6. Travel&amp;Costs of Stay'!O:O,' 2-3-6. Travel&amp;Costs of Stay'!C:C,B70,' 2-3-6. Travel&amp;Costs of Stay'!B:B,$G$21)
+SUMIFS(' 2-3-6. Travel&amp;Costs of Stay'!P:P,' 2-3-6. Travel&amp;Costs of Stay'!C:C,B70,' 2-3-6. Travel&amp;Costs of Stay'!B:B,$G$21)
+SUMIFS('4. Equipment Costs'!H:H,'4. Equipment Costs'!C:C,B70,'4. Equipment Costs'!B:B,$G$21)
+SUMIFS('5. Subcontracting Costs'!H:H,'5. Subcontracting Costs'!C:C,B70,'5. Subcontracting Costs'!B:B,$G$21)
+SUMIFS(' 2-3-6. Travel&amp;Costs of Stay'!N:N,' 2-3-6. Travel&amp;Costs of Stay'!C:C,B70,' 2-3-6. Travel&amp;Costs of Stay'!B:B,$G$21)</f>
        <v>0</v>
      </c>
      <c r="H70" s="205">
        <f t="shared" si="4"/>
        <v>0</v>
      </c>
      <c r="I70" s="206"/>
    </row>
    <row r="71" spans="2:9">
      <c r="B71" s="52" t="s">
        <v>146</v>
      </c>
      <c r="C71" s="26">
        <f>SUMIFS('1. Staff costs'!S:S,'1. Staff costs'!C:C,B71,'1. Staff costs'!B:B,$C$21)
+SUMIFS(' 2-3-6. Travel&amp;Costs of Stay'!O:O,' 2-3-6. Travel&amp;Costs of Stay'!C:C,B71,' 2-3-6. Travel&amp;Costs of Stay'!B:B,$C$21)
+SUMIFS(' 2-3-6. Travel&amp;Costs of Stay'!P:P,' 2-3-6. Travel&amp;Costs of Stay'!C:C,B71,' 2-3-6. Travel&amp;Costs of Stay'!B:B,$C$21)
+SUMIFS('4. Equipment Costs'!H:H,'4. Equipment Costs'!C:C,B71,'4. Equipment Costs'!B:B,$C$21)
+SUMIFS('5. Subcontracting Costs'!H:H,'5. Subcontracting Costs'!C:C,B71,'5. Subcontracting Costs'!B:B,$C$21)
+SUMIFS(' 2-3-6. Travel&amp;Costs of Stay'!N:N,' 2-3-6. Travel&amp;Costs of Stay'!C:C,B71,' 2-3-6. Travel&amp;Costs of Stay'!B:B,$C$21)</f>
        <v>0</v>
      </c>
      <c r="D71" s="26">
        <f>SUMIFS('1. Staff costs'!S:S,'1. Staff costs'!C:C,B71,'1. Staff costs'!B:B,$D$21)
+SUMIFS(' 2-3-6. Travel&amp;Costs of Stay'!O:O,' 2-3-6. Travel&amp;Costs of Stay'!C:C,B71,' 2-3-6. Travel&amp;Costs of Stay'!B:B,$D$21)
+SUMIFS(' 2-3-6. Travel&amp;Costs of Stay'!P:P,' 2-3-6. Travel&amp;Costs of Stay'!C:C,B71,' 2-3-6. Travel&amp;Costs of Stay'!B:B,$D$21)
+SUMIFS('4. Equipment Costs'!H:H,'4. Equipment Costs'!C:C,B71,'4. Equipment Costs'!B:B,$D$21)
+SUMIFS('5. Subcontracting Costs'!H:H,'5. Subcontracting Costs'!C:C,B71,'5. Subcontracting Costs'!B:B,$D$21)
+SUMIFS(' 2-3-6. Travel&amp;Costs of Stay'!N:N,' 2-3-6. Travel&amp;Costs of Stay'!C:C,B71,' 2-3-6. Travel&amp;Costs of Stay'!B:B,$D$21)</f>
        <v>0</v>
      </c>
      <c r="E71" s="26">
        <f>SUMIFS('1. Staff costs'!S:S,'1. Staff costs'!C:C,B71,'1. Staff costs'!B:B,$E$21)
+SUMIFS(' 2-3-6. Travel&amp;Costs of Stay'!O:O,' 2-3-6. Travel&amp;Costs of Stay'!C:C,B71,' 2-3-6. Travel&amp;Costs of Stay'!B:B,$E$21)
+SUMIFS(' 2-3-6. Travel&amp;Costs of Stay'!P:P,' 2-3-6. Travel&amp;Costs of Stay'!C:C,B71,' 2-3-6. Travel&amp;Costs of Stay'!B:B,$E$21)
+SUMIFS('4. Equipment Costs'!H:H,'4. Equipment Costs'!C:C,B71,'4. Equipment Costs'!B:B,$E$21)
+SUMIFS('5. Subcontracting Costs'!H:H,'5. Subcontracting Costs'!C:C,B71,'5. Subcontracting Costs'!B:B,$E$21)
+SUMIFS(' 2-3-6. Travel&amp;Costs of Stay'!N:N,' 2-3-6. Travel&amp;Costs of Stay'!C:C,B71,' 2-3-6. Travel&amp;Costs of Stay'!B:B,$E$21)</f>
        <v>0</v>
      </c>
      <c r="F71" s="26">
        <f>SUMIFS('1. Staff costs'!S:S,'1. Staff costs'!C:C,B71,'1. Staff costs'!B:B,$F$21)
+SUMIFS(' 2-3-6. Travel&amp;Costs of Stay'!O:O,' 2-3-6. Travel&amp;Costs of Stay'!C:C,B71,' 2-3-6. Travel&amp;Costs of Stay'!B:B,$F$21)
+SUMIFS(' 2-3-6. Travel&amp;Costs of Stay'!P:P,' 2-3-6. Travel&amp;Costs of Stay'!C:C,B71,' 2-3-6. Travel&amp;Costs of Stay'!B:B,$F$21)
+SUMIFS('4. Equipment Costs'!H:H,'4. Equipment Costs'!C:C,B71,'4. Equipment Costs'!B:B,$F$21)
+SUMIFS('5. Subcontracting Costs'!H:H,'5. Subcontracting Costs'!C:C,B71,'5. Subcontracting Costs'!B:B,$F$21)
+SUMIFS(' 2-3-6. Travel&amp;Costs of Stay'!N:N,' 2-3-6. Travel&amp;Costs of Stay'!C:C,B71,' 2-3-6. Travel&amp;Costs of Stay'!B:B,$F$21)</f>
        <v>0</v>
      </c>
      <c r="G71" s="26">
        <f>SUMIFS('1. Staff costs'!S:S,'1. Staff costs'!C:C,B71,'1. Staff costs'!B:B,$G$21)
+SUMIFS(' 2-3-6. Travel&amp;Costs of Stay'!O:O,' 2-3-6. Travel&amp;Costs of Stay'!C:C,B71,' 2-3-6. Travel&amp;Costs of Stay'!B:B,$G$21)
+SUMIFS(' 2-3-6. Travel&amp;Costs of Stay'!P:P,' 2-3-6. Travel&amp;Costs of Stay'!C:C,B71,' 2-3-6. Travel&amp;Costs of Stay'!B:B,$G$21)
+SUMIFS('4. Equipment Costs'!H:H,'4. Equipment Costs'!C:C,B71,'4. Equipment Costs'!B:B,$G$21)
+SUMIFS('5. Subcontracting Costs'!H:H,'5. Subcontracting Costs'!C:C,B71,'5. Subcontracting Costs'!B:B,$G$21)
+SUMIFS(' 2-3-6. Travel&amp;Costs of Stay'!N:N,' 2-3-6. Travel&amp;Costs of Stay'!C:C,B71,' 2-3-6. Travel&amp;Costs of Stay'!B:B,$G$21)</f>
        <v>0</v>
      </c>
      <c r="H71" s="205">
        <f t="shared" si="4"/>
        <v>0</v>
      </c>
      <c r="I71" s="206"/>
    </row>
    <row r="72" spans="2:9">
      <c r="B72" s="52" t="s">
        <v>157</v>
      </c>
      <c r="C72" s="26">
        <f>SUMIFS('1. Staff costs'!S:S,'1. Staff costs'!C:C,B72,'1. Staff costs'!B:B,$C$21)
+SUMIFS(' 2-3-6. Travel&amp;Costs of Stay'!O:O,' 2-3-6. Travel&amp;Costs of Stay'!C:C,B72,' 2-3-6. Travel&amp;Costs of Stay'!B:B,$C$21)
+SUMIFS(' 2-3-6. Travel&amp;Costs of Stay'!P:P,' 2-3-6. Travel&amp;Costs of Stay'!C:C,B72,' 2-3-6. Travel&amp;Costs of Stay'!B:B,$C$21)
+SUMIFS('4. Equipment Costs'!H:H,'4. Equipment Costs'!C:C,B72,'4. Equipment Costs'!B:B,$C$21)
+SUMIFS('5. Subcontracting Costs'!H:H,'5. Subcontracting Costs'!C:C,B72,'5. Subcontracting Costs'!B:B,$C$21)
+SUMIFS(' 2-3-6. Travel&amp;Costs of Stay'!N:N,' 2-3-6. Travel&amp;Costs of Stay'!C:C,B72,' 2-3-6. Travel&amp;Costs of Stay'!B:B,$C$21)</f>
        <v>0</v>
      </c>
      <c r="D72" s="26">
        <f>SUMIFS('1. Staff costs'!S:S,'1. Staff costs'!C:C,B72,'1. Staff costs'!B:B,$D$21)
+SUMIFS(' 2-3-6. Travel&amp;Costs of Stay'!O:O,' 2-3-6. Travel&amp;Costs of Stay'!C:C,B72,' 2-3-6. Travel&amp;Costs of Stay'!B:B,$D$21)
+SUMIFS(' 2-3-6. Travel&amp;Costs of Stay'!P:P,' 2-3-6. Travel&amp;Costs of Stay'!C:C,B72,' 2-3-6. Travel&amp;Costs of Stay'!B:B,$D$21)
+SUMIFS('4. Equipment Costs'!H:H,'4. Equipment Costs'!C:C,B72,'4. Equipment Costs'!B:B,$D$21)
+SUMIFS('5. Subcontracting Costs'!H:H,'5. Subcontracting Costs'!C:C,B72,'5. Subcontracting Costs'!B:B,$D$21)
+SUMIFS(' 2-3-6. Travel&amp;Costs of Stay'!N:N,' 2-3-6. Travel&amp;Costs of Stay'!C:C,B72,' 2-3-6. Travel&amp;Costs of Stay'!B:B,$D$21)</f>
        <v>0</v>
      </c>
      <c r="E72" s="26">
        <f>SUMIFS('1. Staff costs'!S:S,'1. Staff costs'!C:C,B72,'1. Staff costs'!B:B,$E$21)
+SUMIFS(' 2-3-6. Travel&amp;Costs of Stay'!O:O,' 2-3-6. Travel&amp;Costs of Stay'!C:C,B72,' 2-3-6. Travel&amp;Costs of Stay'!B:B,$E$21)
+SUMIFS(' 2-3-6. Travel&amp;Costs of Stay'!P:P,' 2-3-6. Travel&amp;Costs of Stay'!C:C,B72,' 2-3-6. Travel&amp;Costs of Stay'!B:B,$E$21)
+SUMIFS('4. Equipment Costs'!H:H,'4. Equipment Costs'!C:C,B72,'4. Equipment Costs'!B:B,$E$21)
+SUMIFS('5. Subcontracting Costs'!H:H,'5. Subcontracting Costs'!C:C,B72,'5. Subcontracting Costs'!B:B,$E$21)
+SUMIFS(' 2-3-6. Travel&amp;Costs of Stay'!N:N,' 2-3-6. Travel&amp;Costs of Stay'!C:C,B72,' 2-3-6. Travel&amp;Costs of Stay'!B:B,$E$21)</f>
        <v>0</v>
      </c>
      <c r="F72" s="26">
        <f>SUMIFS('1. Staff costs'!S:S,'1. Staff costs'!C:C,B72,'1. Staff costs'!B:B,$F$21)
+SUMIFS(' 2-3-6. Travel&amp;Costs of Stay'!O:O,' 2-3-6. Travel&amp;Costs of Stay'!C:C,B72,' 2-3-6. Travel&amp;Costs of Stay'!B:B,$F$21)
+SUMIFS(' 2-3-6. Travel&amp;Costs of Stay'!P:P,' 2-3-6. Travel&amp;Costs of Stay'!C:C,B72,' 2-3-6. Travel&amp;Costs of Stay'!B:B,$F$21)
+SUMIFS('4. Equipment Costs'!H:H,'4. Equipment Costs'!C:C,B72,'4. Equipment Costs'!B:B,$F$21)
+SUMIFS('5. Subcontracting Costs'!H:H,'5. Subcontracting Costs'!C:C,B72,'5. Subcontracting Costs'!B:B,$F$21)
+SUMIFS(' 2-3-6. Travel&amp;Costs of Stay'!N:N,' 2-3-6. Travel&amp;Costs of Stay'!C:C,B72,' 2-3-6. Travel&amp;Costs of Stay'!B:B,$F$21)</f>
        <v>0</v>
      </c>
      <c r="G72" s="26">
        <f>SUMIFS('1. Staff costs'!S:S,'1. Staff costs'!C:C,B72,'1. Staff costs'!B:B,$G$21)
+SUMIFS(' 2-3-6. Travel&amp;Costs of Stay'!O:O,' 2-3-6. Travel&amp;Costs of Stay'!C:C,B72,' 2-3-6. Travel&amp;Costs of Stay'!B:B,$G$21)
+SUMIFS(' 2-3-6. Travel&amp;Costs of Stay'!P:P,' 2-3-6. Travel&amp;Costs of Stay'!C:C,B72,' 2-3-6. Travel&amp;Costs of Stay'!B:B,$G$21)
+SUMIFS('4. Equipment Costs'!H:H,'4. Equipment Costs'!C:C,B72,'4. Equipment Costs'!B:B,$G$21)
+SUMIFS('5. Subcontracting Costs'!H:H,'5. Subcontracting Costs'!C:C,B72,'5. Subcontracting Costs'!B:B,$G$21)
+SUMIFS(' 2-3-6. Travel&amp;Costs of Stay'!N:N,' 2-3-6. Travel&amp;Costs of Stay'!C:C,B72,' 2-3-6. Travel&amp;Costs of Stay'!B:B,$G$21)</f>
        <v>0</v>
      </c>
      <c r="H72" s="205">
        <f t="shared" si="4"/>
        <v>0</v>
      </c>
      <c r="I72" s="206"/>
    </row>
    <row r="73" spans="2:9">
      <c r="B73" s="52" t="s">
        <v>158</v>
      </c>
      <c r="C73" s="26">
        <f>SUMIFS('1. Staff costs'!S:S,'1. Staff costs'!C:C,B73,'1. Staff costs'!B:B,$C$21)
+SUMIFS(' 2-3-6. Travel&amp;Costs of Stay'!O:O,' 2-3-6. Travel&amp;Costs of Stay'!C:C,B73,' 2-3-6. Travel&amp;Costs of Stay'!B:B,$C$21)
+SUMIFS(' 2-3-6. Travel&amp;Costs of Stay'!P:P,' 2-3-6. Travel&amp;Costs of Stay'!C:C,B73,' 2-3-6. Travel&amp;Costs of Stay'!B:B,$C$21)
+SUMIFS('4. Equipment Costs'!H:H,'4. Equipment Costs'!C:C,B73,'4. Equipment Costs'!B:B,$C$21)
+SUMIFS('5. Subcontracting Costs'!H:H,'5. Subcontracting Costs'!C:C,B73,'5. Subcontracting Costs'!B:B,$C$21)
+SUMIFS(' 2-3-6. Travel&amp;Costs of Stay'!N:N,' 2-3-6. Travel&amp;Costs of Stay'!C:C,B73,' 2-3-6. Travel&amp;Costs of Stay'!B:B,$C$21)</f>
        <v>0</v>
      </c>
      <c r="D73" s="26">
        <f>SUMIFS('1. Staff costs'!S:S,'1. Staff costs'!C:C,B73,'1. Staff costs'!B:B,$D$21)
+SUMIFS(' 2-3-6. Travel&amp;Costs of Stay'!O:O,' 2-3-6. Travel&amp;Costs of Stay'!C:C,B73,' 2-3-6. Travel&amp;Costs of Stay'!B:B,$D$21)
+SUMIFS(' 2-3-6. Travel&amp;Costs of Stay'!P:P,' 2-3-6. Travel&amp;Costs of Stay'!C:C,B73,' 2-3-6. Travel&amp;Costs of Stay'!B:B,$D$21)
+SUMIFS('4. Equipment Costs'!H:H,'4. Equipment Costs'!C:C,B73,'4. Equipment Costs'!B:B,$D$21)
+SUMIFS('5. Subcontracting Costs'!H:H,'5. Subcontracting Costs'!C:C,B73,'5. Subcontracting Costs'!B:B,$D$21)
+SUMIFS(' 2-3-6. Travel&amp;Costs of Stay'!N:N,' 2-3-6. Travel&amp;Costs of Stay'!C:C,B73,' 2-3-6. Travel&amp;Costs of Stay'!B:B,$D$21)</f>
        <v>0</v>
      </c>
      <c r="E73" s="26">
        <f>SUMIFS('1. Staff costs'!S:S,'1. Staff costs'!C:C,B73,'1. Staff costs'!B:B,$E$21)
+SUMIFS(' 2-3-6. Travel&amp;Costs of Stay'!O:O,' 2-3-6. Travel&amp;Costs of Stay'!C:C,B73,' 2-3-6. Travel&amp;Costs of Stay'!B:B,$E$21)
+SUMIFS(' 2-3-6. Travel&amp;Costs of Stay'!P:P,' 2-3-6. Travel&amp;Costs of Stay'!C:C,B73,' 2-3-6. Travel&amp;Costs of Stay'!B:B,$E$21)
+SUMIFS('4. Equipment Costs'!H:H,'4. Equipment Costs'!C:C,B73,'4. Equipment Costs'!B:B,$E$21)
+SUMIFS('5. Subcontracting Costs'!H:H,'5. Subcontracting Costs'!C:C,B73,'5. Subcontracting Costs'!B:B,$E$21)
+SUMIFS(' 2-3-6. Travel&amp;Costs of Stay'!N:N,' 2-3-6. Travel&amp;Costs of Stay'!C:C,B73,' 2-3-6. Travel&amp;Costs of Stay'!B:B,$E$21)</f>
        <v>0</v>
      </c>
      <c r="F73" s="26">
        <f>SUMIFS('1. Staff costs'!S:S,'1. Staff costs'!C:C,B73,'1. Staff costs'!B:B,$F$21)
+SUMIFS(' 2-3-6. Travel&amp;Costs of Stay'!O:O,' 2-3-6. Travel&amp;Costs of Stay'!C:C,B73,' 2-3-6. Travel&amp;Costs of Stay'!B:B,$F$21)
+SUMIFS(' 2-3-6. Travel&amp;Costs of Stay'!P:P,' 2-3-6. Travel&amp;Costs of Stay'!C:C,B73,' 2-3-6. Travel&amp;Costs of Stay'!B:B,$F$21)
+SUMIFS('4. Equipment Costs'!H:H,'4. Equipment Costs'!C:C,B73,'4. Equipment Costs'!B:B,$F$21)
+SUMIFS('5. Subcontracting Costs'!H:H,'5. Subcontracting Costs'!C:C,B73,'5. Subcontracting Costs'!B:B,$F$21)
+SUMIFS(' 2-3-6. Travel&amp;Costs of Stay'!N:N,' 2-3-6. Travel&amp;Costs of Stay'!C:C,B73,' 2-3-6. Travel&amp;Costs of Stay'!B:B,$F$21)</f>
        <v>0</v>
      </c>
      <c r="G73" s="26">
        <f>SUMIFS('1. Staff costs'!S:S,'1. Staff costs'!C:C,B73,'1. Staff costs'!B:B,$G$21)
+SUMIFS(' 2-3-6. Travel&amp;Costs of Stay'!O:O,' 2-3-6. Travel&amp;Costs of Stay'!C:C,B73,' 2-3-6. Travel&amp;Costs of Stay'!B:B,$G$21)
+SUMIFS(' 2-3-6. Travel&amp;Costs of Stay'!P:P,' 2-3-6. Travel&amp;Costs of Stay'!C:C,B73,' 2-3-6. Travel&amp;Costs of Stay'!B:B,$G$21)
+SUMIFS('4. Equipment Costs'!H:H,'4. Equipment Costs'!C:C,B73,'4. Equipment Costs'!B:B,$G$21)
+SUMIFS('5. Subcontracting Costs'!H:H,'5. Subcontracting Costs'!C:C,B73,'5. Subcontracting Costs'!B:B,$G$21)
+SUMIFS(' 2-3-6. Travel&amp;Costs of Stay'!N:N,' 2-3-6. Travel&amp;Costs of Stay'!C:C,B73,' 2-3-6. Travel&amp;Costs of Stay'!B:B,$G$21)</f>
        <v>0</v>
      </c>
      <c r="H73" s="205">
        <f t="shared" si="4"/>
        <v>0</v>
      </c>
      <c r="I73" s="206"/>
    </row>
    <row r="74" spans="2:9">
      <c r="B74" s="52" t="s">
        <v>159</v>
      </c>
      <c r="C74" s="26">
        <f>SUMIFS('1. Staff costs'!S:S,'1. Staff costs'!C:C,B74,'1. Staff costs'!B:B,$C$21)
+SUMIFS(' 2-3-6. Travel&amp;Costs of Stay'!O:O,' 2-3-6. Travel&amp;Costs of Stay'!C:C,B74,' 2-3-6. Travel&amp;Costs of Stay'!B:B,$C$21)
+SUMIFS(' 2-3-6. Travel&amp;Costs of Stay'!P:P,' 2-3-6. Travel&amp;Costs of Stay'!C:C,B74,' 2-3-6. Travel&amp;Costs of Stay'!B:B,$C$21)
+SUMIFS('4. Equipment Costs'!H:H,'4. Equipment Costs'!C:C,B74,'4. Equipment Costs'!B:B,$C$21)
+SUMIFS('5. Subcontracting Costs'!H:H,'5. Subcontracting Costs'!C:C,B74,'5. Subcontracting Costs'!B:B,$C$21)
+SUMIFS(' 2-3-6. Travel&amp;Costs of Stay'!N:N,' 2-3-6. Travel&amp;Costs of Stay'!C:C,B74,' 2-3-6. Travel&amp;Costs of Stay'!B:B,$C$21)</f>
        <v>0</v>
      </c>
      <c r="D74" s="26">
        <f>SUMIFS('1. Staff costs'!S:S,'1. Staff costs'!C:C,B74,'1. Staff costs'!B:B,$D$21)
+SUMIFS(' 2-3-6. Travel&amp;Costs of Stay'!O:O,' 2-3-6. Travel&amp;Costs of Stay'!C:C,B74,' 2-3-6. Travel&amp;Costs of Stay'!B:B,$D$21)
+SUMIFS(' 2-3-6. Travel&amp;Costs of Stay'!P:P,' 2-3-6. Travel&amp;Costs of Stay'!C:C,B74,' 2-3-6. Travel&amp;Costs of Stay'!B:B,$D$21)
+SUMIFS('4. Equipment Costs'!H:H,'4. Equipment Costs'!C:C,B74,'4. Equipment Costs'!B:B,$D$21)
+SUMIFS('5. Subcontracting Costs'!H:H,'5. Subcontracting Costs'!C:C,B74,'5. Subcontracting Costs'!B:B,$D$21)
+SUMIFS(' 2-3-6. Travel&amp;Costs of Stay'!N:N,' 2-3-6. Travel&amp;Costs of Stay'!C:C,B74,' 2-3-6. Travel&amp;Costs of Stay'!B:B,$D$21)</f>
        <v>0</v>
      </c>
      <c r="E74" s="26">
        <f>SUMIFS('1. Staff costs'!S:S,'1. Staff costs'!C:C,B74,'1. Staff costs'!B:B,$E$21)
+SUMIFS(' 2-3-6. Travel&amp;Costs of Stay'!O:O,' 2-3-6. Travel&amp;Costs of Stay'!C:C,B74,' 2-3-6. Travel&amp;Costs of Stay'!B:B,$E$21)
+SUMIFS(' 2-3-6. Travel&amp;Costs of Stay'!P:P,' 2-3-6. Travel&amp;Costs of Stay'!C:C,B74,' 2-3-6. Travel&amp;Costs of Stay'!B:B,$E$21)
+SUMIFS('4. Equipment Costs'!H:H,'4. Equipment Costs'!C:C,B74,'4. Equipment Costs'!B:B,$E$21)
+SUMIFS('5. Subcontracting Costs'!H:H,'5. Subcontracting Costs'!C:C,B74,'5. Subcontracting Costs'!B:B,$E$21)
+SUMIFS(' 2-3-6. Travel&amp;Costs of Stay'!N:N,' 2-3-6. Travel&amp;Costs of Stay'!C:C,B74,' 2-3-6. Travel&amp;Costs of Stay'!B:B,$E$21)</f>
        <v>0</v>
      </c>
      <c r="F74" s="26">
        <f>SUMIFS('1. Staff costs'!S:S,'1. Staff costs'!C:C,B74,'1. Staff costs'!B:B,$F$21)
+SUMIFS(' 2-3-6. Travel&amp;Costs of Stay'!O:O,' 2-3-6. Travel&amp;Costs of Stay'!C:C,B74,' 2-3-6. Travel&amp;Costs of Stay'!B:B,$F$21)
+SUMIFS(' 2-3-6. Travel&amp;Costs of Stay'!P:P,' 2-3-6. Travel&amp;Costs of Stay'!C:C,B74,' 2-3-6. Travel&amp;Costs of Stay'!B:B,$F$21)
+SUMIFS('4. Equipment Costs'!H:H,'4. Equipment Costs'!C:C,B74,'4. Equipment Costs'!B:B,$F$21)
+SUMIFS('5. Subcontracting Costs'!H:H,'5. Subcontracting Costs'!C:C,B74,'5. Subcontracting Costs'!B:B,$F$21)
+SUMIFS(' 2-3-6. Travel&amp;Costs of Stay'!N:N,' 2-3-6. Travel&amp;Costs of Stay'!C:C,B74,' 2-3-6. Travel&amp;Costs of Stay'!B:B,$F$21)</f>
        <v>0</v>
      </c>
      <c r="G74" s="26">
        <f>SUMIFS('1. Staff costs'!S:S,'1. Staff costs'!C:C,B74,'1. Staff costs'!B:B,$G$21)
+SUMIFS(' 2-3-6. Travel&amp;Costs of Stay'!O:O,' 2-3-6. Travel&amp;Costs of Stay'!C:C,B74,' 2-3-6. Travel&amp;Costs of Stay'!B:B,$G$21)
+SUMIFS(' 2-3-6. Travel&amp;Costs of Stay'!P:P,' 2-3-6. Travel&amp;Costs of Stay'!C:C,B74,' 2-3-6. Travel&amp;Costs of Stay'!B:B,$G$21)
+SUMIFS('4. Equipment Costs'!H:H,'4. Equipment Costs'!C:C,B74,'4. Equipment Costs'!B:B,$G$21)
+SUMIFS('5. Subcontracting Costs'!H:H,'5. Subcontracting Costs'!C:C,B74,'5. Subcontracting Costs'!B:B,$G$21)
+SUMIFS(' 2-3-6. Travel&amp;Costs of Stay'!N:N,' 2-3-6. Travel&amp;Costs of Stay'!C:C,B74,' 2-3-6. Travel&amp;Costs of Stay'!B:B,$G$21)</f>
        <v>0</v>
      </c>
      <c r="H74" s="205">
        <f t="shared" si="4"/>
        <v>0</v>
      </c>
      <c r="I74" s="206"/>
    </row>
    <row r="75" spans="2:9">
      <c r="B75" s="52" t="s">
        <v>160</v>
      </c>
      <c r="C75" s="26">
        <f>SUMIFS('1. Staff costs'!S:S,'1. Staff costs'!C:C,B75,'1. Staff costs'!B:B,$C$21)
+SUMIFS(' 2-3-6. Travel&amp;Costs of Stay'!O:O,' 2-3-6. Travel&amp;Costs of Stay'!C:C,B75,' 2-3-6. Travel&amp;Costs of Stay'!B:B,$C$21)
+SUMIFS(' 2-3-6. Travel&amp;Costs of Stay'!P:P,' 2-3-6. Travel&amp;Costs of Stay'!C:C,B75,' 2-3-6. Travel&amp;Costs of Stay'!B:B,$C$21)
+SUMIFS('4. Equipment Costs'!H:H,'4. Equipment Costs'!C:C,B75,'4. Equipment Costs'!B:B,$C$21)
+SUMIFS('5. Subcontracting Costs'!H:H,'5. Subcontracting Costs'!C:C,B75,'5. Subcontracting Costs'!B:B,$C$21)
+SUMIFS(' 2-3-6. Travel&amp;Costs of Stay'!N:N,' 2-3-6. Travel&amp;Costs of Stay'!C:C,B75,' 2-3-6. Travel&amp;Costs of Stay'!B:B,$C$21)</f>
        <v>0</v>
      </c>
      <c r="D75" s="26">
        <f>SUMIFS('1. Staff costs'!S:S,'1. Staff costs'!C:C,B75,'1. Staff costs'!B:B,$D$21)
+SUMIFS(' 2-3-6. Travel&amp;Costs of Stay'!O:O,' 2-3-6. Travel&amp;Costs of Stay'!C:C,B75,' 2-3-6. Travel&amp;Costs of Stay'!B:B,$D$21)
+SUMIFS(' 2-3-6. Travel&amp;Costs of Stay'!P:P,' 2-3-6. Travel&amp;Costs of Stay'!C:C,B75,' 2-3-6. Travel&amp;Costs of Stay'!B:B,$D$21)
+SUMIFS('4. Equipment Costs'!H:H,'4. Equipment Costs'!C:C,B75,'4. Equipment Costs'!B:B,$D$21)
+SUMIFS('5. Subcontracting Costs'!H:H,'5. Subcontracting Costs'!C:C,B75,'5. Subcontracting Costs'!B:B,$D$21)
+SUMIFS(' 2-3-6. Travel&amp;Costs of Stay'!N:N,' 2-3-6. Travel&amp;Costs of Stay'!C:C,B75,' 2-3-6. Travel&amp;Costs of Stay'!B:B,$D$21)</f>
        <v>0</v>
      </c>
      <c r="E75" s="26">
        <f>SUMIFS('1. Staff costs'!S:S,'1. Staff costs'!C:C,B75,'1. Staff costs'!B:B,$E$21)
+SUMIFS(' 2-3-6. Travel&amp;Costs of Stay'!O:O,' 2-3-6. Travel&amp;Costs of Stay'!C:C,B75,' 2-3-6. Travel&amp;Costs of Stay'!B:B,$E$21)
+SUMIFS(' 2-3-6. Travel&amp;Costs of Stay'!P:P,' 2-3-6. Travel&amp;Costs of Stay'!C:C,B75,' 2-3-6. Travel&amp;Costs of Stay'!B:B,$E$21)
+SUMIFS('4. Equipment Costs'!H:H,'4. Equipment Costs'!C:C,B75,'4. Equipment Costs'!B:B,$E$21)
+SUMIFS('5. Subcontracting Costs'!H:H,'5. Subcontracting Costs'!C:C,B75,'5. Subcontracting Costs'!B:B,$E$21)
+SUMIFS(' 2-3-6. Travel&amp;Costs of Stay'!N:N,' 2-3-6. Travel&amp;Costs of Stay'!C:C,B75,' 2-3-6. Travel&amp;Costs of Stay'!B:B,$E$21)</f>
        <v>0</v>
      </c>
      <c r="F75" s="26">
        <f>SUMIFS('1. Staff costs'!S:S,'1. Staff costs'!C:C,B75,'1. Staff costs'!B:B,$F$21)
+SUMIFS(' 2-3-6. Travel&amp;Costs of Stay'!O:O,' 2-3-6. Travel&amp;Costs of Stay'!C:C,B75,' 2-3-6. Travel&amp;Costs of Stay'!B:B,$F$21)
+SUMIFS(' 2-3-6. Travel&amp;Costs of Stay'!P:P,' 2-3-6. Travel&amp;Costs of Stay'!C:C,B75,' 2-3-6. Travel&amp;Costs of Stay'!B:B,$F$21)
+SUMIFS('4. Equipment Costs'!H:H,'4. Equipment Costs'!C:C,B75,'4. Equipment Costs'!B:B,$F$21)
+SUMIFS('5. Subcontracting Costs'!H:H,'5. Subcontracting Costs'!C:C,B75,'5. Subcontracting Costs'!B:B,$F$21)
+SUMIFS(' 2-3-6. Travel&amp;Costs of Stay'!N:N,' 2-3-6. Travel&amp;Costs of Stay'!C:C,B75,' 2-3-6. Travel&amp;Costs of Stay'!B:B,$F$21)</f>
        <v>0</v>
      </c>
      <c r="G75" s="26">
        <f>SUMIFS('1. Staff costs'!S:S,'1. Staff costs'!C:C,B75,'1. Staff costs'!B:B,$G$21)
+SUMIFS(' 2-3-6. Travel&amp;Costs of Stay'!O:O,' 2-3-6. Travel&amp;Costs of Stay'!C:C,B75,' 2-3-6. Travel&amp;Costs of Stay'!B:B,$G$21)
+SUMIFS(' 2-3-6. Travel&amp;Costs of Stay'!P:P,' 2-3-6. Travel&amp;Costs of Stay'!C:C,B75,' 2-3-6. Travel&amp;Costs of Stay'!B:B,$G$21)
+SUMIFS('4. Equipment Costs'!H:H,'4. Equipment Costs'!C:C,B75,'4. Equipment Costs'!B:B,$G$21)
+SUMIFS('5. Subcontracting Costs'!H:H,'5. Subcontracting Costs'!C:C,B75,'5. Subcontracting Costs'!B:B,$G$21)
+SUMIFS(' 2-3-6. Travel&amp;Costs of Stay'!N:N,' 2-3-6. Travel&amp;Costs of Stay'!C:C,B75,' 2-3-6. Travel&amp;Costs of Stay'!B:B,$G$21)</f>
        <v>0</v>
      </c>
      <c r="H75" s="205">
        <f t="shared" si="4"/>
        <v>0</v>
      </c>
      <c r="I75" s="206"/>
    </row>
    <row r="76" spans="2:9">
      <c r="B76" s="52" t="s">
        <v>161</v>
      </c>
      <c r="C76" s="26">
        <f>SUMIFS('1. Staff costs'!S:S,'1. Staff costs'!C:C,B76,'1. Staff costs'!B:B,$C$21)
+SUMIFS(' 2-3-6. Travel&amp;Costs of Stay'!O:O,' 2-3-6. Travel&amp;Costs of Stay'!C:C,B76,' 2-3-6. Travel&amp;Costs of Stay'!B:B,$C$21)
+SUMIFS(' 2-3-6. Travel&amp;Costs of Stay'!P:P,' 2-3-6. Travel&amp;Costs of Stay'!C:C,B76,' 2-3-6. Travel&amp;Costs of Stay'!B:B,$C$21)
+SUMIFS('4. Equipment Costs'!H:H,'4. Equipment Costs'!C:C,B76,'4. Equipment Costs'!B:B,$C$21)
+SUMIFS('5. Subcontracting Costs'!H:H,'5. Subcontracting Costs'!C:C,B76,'5. Subcontracting Costs'!B:B,$C$21)
+SUMIFS(' 2-3-6. Travel&amp;Costs of Stay'!N:N,' 2-3-6. Travel&amp;Costs of Stay'!C:C,B76,' 2-3-6. Travel&amp;Costs of Stay'!B:B,$C$21)</f>
        <v>0</v>
      </c>
      <c r="D76" s="26">
        <f>SUMIFS('1. Staff costs'!S:S,'1. Staff costs'!C:C,B76,'1. Staff costs'!B:B,$D$21)
+SUMIFS(' 2-3-6. Travel&amp;Costs of Stay'!O:O,' 2-3-6. Travel&amp;Costs of Stay'!C:C,B76,' 2-3-6. Travel&amp;Costs of Stay'!B:B,$D$21)
+SUMIFS(' 2-3-6. Travel&amp;Costs of Stay'!P:P,' 2-3-6. Travel&amp;Costs of Stay'!C:C,B76,' 2-3-6. Travel&amp;Costs of Stay'!B:B,$D$21)
+SUMIFS('4. Equipment Costs'!H:H,'4. Equipment Costs'!C:C,B76,'4. Equipment Costs'!B:B,$D$21)
+SUMIFS('5. Subcontracting Costs'!H:H,'5. Subcontracting Costs'!C:C,B76,'5. Subcontracting Costs'!B:B,$D$21)
+SUMIFS(' 2-3-6. Travel&amp;Costs of Stay'!N:N,' 2-3-6. Travel&amp;Costs of Stay'!C:C,B76,' 2-3-6. Travel&amp;Costs of Stay'!B:B,$D$21)</f>
        <v>0</v>
      </c>
      <c r="E76" s="26">
        <f>SUMIFS('1. Staff costs'!S:S,'1. Staff costs'!C:C,B76,'1. Staff costs'!B:B,$E$21)
+SUMIFS(' 2-3-6. Travel&amp;Costs of Stay'!O:O,' 2-3-6. Travel&amp;Costs of Stay'!C:C,B76,' 2-3-6. Travel&amp;Costs of Stay'!B:B,$E$21)
+SUMIFS(' 2-3-6. Travel&amp;Costs of Stay'!P:P,' 2-3-6. Travel&amp;Costs of Stay'!C:C,B76,' 2-3-6. Travel&amp;Costs of Stay'!B:B,$E$21)
+SUMIFS('4. Equipment Costs'!H:H,'4. Equipment Costs'!C:C,B76,'4. Equipment Costs'!B:B,$E$21)
+SUMIFS('5. Subcontracting Costs'!H:H,'5. Subcontracting Costs'!C:C,B76,'5. Subcontracting Costs'!B:B,$E$21)
+SUMIFS(' 2-3-6. Travel&amp;Costs of Stay'!N:N,' 2-3-6. Travel&amp;Costs of Stay'!C:C,B76,' 2-3-6. Travel&amp;Costs of Stay'!B:B,$E$21)</f>
        <v>0</v>
      </c>
      <c r="F76" s="26">
        <f>SUMIFS('1. Staff costs'!S:S,'1. Staff costs'!C:C,B76,'1. Staff costs'!B:B,$F$21)
+SUMIFS(' 2-3-6. Travel&amp;Costs of Stay'!O:O,' 2-3-6. Travel&amp;Costs of Stay'!C:C,B76,' 2-3-6. Travel&amp;Costs of Stay'!B:B,$F$21)
+SUMIFS(' 2-3-6. Travel&amp;Costs of Stay'!P:P,' 2-3-6. Travel&amp;Costs of Stay'!C:C,B76,' 2-3-6. Travel&amp;Costs of Stay'!B:B,$F$21)
+SUMIFS('4. Equipment Costs'!H:H,'4. Equipment Costs'!C:C,B76,'4. Equipment Costs'!B:B,$F$21)
+SUMIFS('5. Subcontracting Costs'!H:H,'5. Subcontracting Costs'!C:C,B76,'5. Subcontracting Costs'!B:B,$F$21)
+SUMIFS(' 2-3-6. Travel&amp;Costs of Stay'!N:N,' 2-3-6. Travel&amp;Costs of Stay'!C:C,B76,' 2-3-6. Travel&amp;Costs of Stay'!B:B,$F$21)</f>
        <v>0</v>
      </c>
      <c r="G76" s="26">
        <f>SUMIFS('1. Staff costs'!S:S,'1. Staff costs'!C:C,B76,'1. Staff costs'!B:B,$G$21)
+SUMIFS(' 2-3-6. Travel&amp;Costs of Stay'!O:O,' 2-3-6. Travel&amp;Costs of Stay'!C:C,B76,' 2-3-6. Travel&amp;Costs of Stay'!B:B,$G$21)
+SUMIFS(' 2-3-6. Travel&amp;Costs of Stay'!P:P,' 2-3-6. Travel&amp;Costs of Stay'!C:C,B76,' 2-3-6. Travel&amp;Costs of Stay'!B:B,$G$21)
+SUMIFS('4. Equipment Costs'!H:H,'4. Equipment Costs'!C:C,B76,'4. Equipment Costs'!B:B,$G$21)
+SUMIFS('5. Subcontracting Costs'!H:H,'5. Subcontracting Costs'!C:C,B76,'5. Subcontracting Costs'!B:B,$G$21)
+SUMIFS(' 2-3-6. Travel&amp;Costs of Stay'!N:N,' 2-3-6. Travel&amp;Costs of Stay'!C:C,B76,' 2-3-6. Travel&amp;Costs of Stay'!B:B,$G$21)</f>
        <v>0</v>
      </c>
      <c r="H76" s="205">
        <f t="shared" si="4"/>
        <v>0</v>
      </c>
      <c r="I76" s="206"/>
    </row>
    <row r="77" spans="2:9">
      <c r="B77" s="52" t="s">
        <v>1</v>
      </c>
      <c r="C77" s="27">
        <f>SUM(C22:C76)</f>
        <v>65146</v>
      </c>
      <c r="D77" s="27">
        <f t="shared" ref="D77:G77" si="5">SUM(D22:D76)</f>
        <v>344498</v>
      </c>
      <c r="E77" s="27">
        <f t="shared" si="5"/>
        <v>41023</v>
      </c>
      <c r="F77" s="27">
        <f t="shared" si="5"/>
        <v>138020</v>
      </c>
      <c r="G77" s="27">
        <f t="shared" si="5"/>
        <v>335030</v>
      </c>
      <c r="H77" s="205">
        <f>SUM(C77:G77)</f>
        <v>923717</v>
      </c>
      <c r="I77" s="206"/>
    </row>
  </sheetData>
  <sheetProtection algorithmName="SHA-512" hashValue="TmxJp21AkGP/IKhqoAYqJYqZ7ksFqEcg3msYd6amhwUsyhuf5GSLPsFCwXswTQj5L9sNZNErcrze9423V+05DQ==" saltValue="4+4IZ9jE6HNESgtPrs0qbg==" spinCount="100000" sheet="1" selectLockedCells="1" selectUnlockedCells="1"/>
  <dataConsolidate/>
  <mergeCells count="66">
    <mergeCell ref="B20:I20"/>
    <mergeCell ref="B1:I1"/>
    <mergeCell ref="B18:I18"/>
    <mergeCell ref="B13:I13"/>
    <mergeCell ref="B12:I12"/>
    <mergeCell ref="B19:I19"/>
    <mergeCell ref="B11:I11"/>
    <mergeCell ref="B3:I3"/>
    <mergeCell ref="B2:I2"/>
    <mergeCell ref="H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35:I35"/>
    <mergeCell ref="H36:I36"/>
    <mergeCell ref="H37:I37"/>
    <mergeCell ref="H38:I38"/>
    <mergeCell ref="H39:I39"/>
    <mergeCell ref="H40:I40"/>
    <mergeCell ref="H41:I41"/>
    <mergeCell ref="H42:I42"/>
    <mergeCell ref="H43:I43"/>
    <mergeCell ref="H44:I44"/>
    <mergeCell ref="H45:I45"/>
    <mergeCell ref="H46:I46"/>
    <mergeCell ref="H47:I47"/>
    <mergeCell ref="H48:I48"/>
    <mergeCell ref="H49:I49"/>
    <mergeCell ref="H50:I50"/>
    <mergeCell ref="H51:I51"/>
    <mergeCell ref="H52:I52"/>
    <mergeCell ref="H53:I53"/>
    <mergeCell ref="H54:I54"/>
    <mergeCell ref="H55:I55"/>
    <mergeCell ref="H56:I56"/>
    <mergeCell ref="H57:I57"/>
    <mergeCell ref="H58:I58"/>
    <mergeCell ref="H59:I59"/>
    <mergeCell ref="H60:I60"/>
    <mergeCell ref="H61:I61"/>
    <mergeCell ref="H62:I62"/>
    <mergeCell ref="H63:I63"/>
    <mergeCell ref="H64:I64"/>
    <mergeCell ref="H65:I65"/>
    <mergeCell ref="H66:I66"/>
    <mergeCell ref="H67:I67"/>
    <mergeCell ref="H68:I68"/>
    <mergeCell ref="H69:I69"/>
    <mergeCell ref="H70:I70"/>
    <mergeCell ref="H76:I76"/>
    <mergeCell ref="H77:I77"/>
    <mergeCell ref="H71:I71"/>
    <mergeCell ref="H72:I72"/>
    <mergeCell ref="H73:I73"/>
    <mergeCell ref="H74:I74"/>
    <mergeCell ref="H75:I75"/>
  </mergeCells>
  <conditionalFormatting sqref="B2">
    <cfRule type="cellIs" dxfId="15" priority="139" stopIfTrue="1" operator="equal">
      <formula>"&gt; 30 %"</formula>
    </cfRule>
  </conditionalFormatting>
  <conditionalFormatting sqref="C4:E4 D14:E14">
    <cfRule type="cellIs" dxfId="14" priority="52" stopIfTrue="1" operator="equal">
      <formula>"ERROR"</formula>
    </cfRule>
  </conditionalFormatting>
  <conditionalFormatting sqref="F4">
    <cfRule type="cellIs" dxfId="13" priority="50" stopIfTrue="1" operator="equal">
      <formula>"ERROR"</formula>
    </cfRule>
  </conditionalFormatting>
  <conditionalFormatting sqref="G4">
    <cfRule type="cellIs" dxfId="12" priority="49" stopIfTrue="1" operator="equal">
      <formula>"ERROR"</formula>
    </cfRule>
  </conditionalFormatting>
  <conditionalFormatting sqref="I4">
    <cfRule type="cellIs" dxfId="11" priority="48" stopIfTrue="1" operator="equal">
      <formula>"ERROR"</formula>
    </cfRule>
  </conditionalFormatting>
  <conditionalFormatting sqref="B12">
    <cfRule type="cellIs" dxfId="10" priority="33" stopIfTrue="1" operator="equal">
      <formula>"&gt; 30 %"</formula>
    </cfRule>
  </conditionalFormatting>
  <conditionalFormatting sqref="B10">
    <cfRule type="cellIs" dxfId="9" priority="29" stopIfTrue="1" operator="equal">
      <formula>"ERROR"</formula>
    </cfRule>
  </conditionalFormatting>
  <conditionalFormatting sqref="B17">
    <cfRule type="cellIs" dxfId="8" priority="28" stopIfTrue="1" operator="equal">
      <formula>"ERROR"</formula>
    </cfRule>
  </conditionalFormatting>
  <conditionalFormatting sqref="C14">
    <cfRule type="cellIs" dxfId="7" priority="19" stopIfTrue="1" operator="equal">
      <formula>"ERROR"</formula>
    </cfRule>
  </conditionalFormatting>
  <conditionalFormatting sqref="F14">
    <cfRule type="cellIs" dxfId="6" priority="17" stopIfTrue="1" operator="equal">
      <formula>"ERROR"</formula>
    </cfRule>
  </conditionalFormatting>
  <conditionalFormatting sqref="G14">
    <cfRule type="cellIs" dxfId="5" priority="16" stopIfTrue="1" operator="equal">
      <formula>"ERROR"</formula>
    </cfRule>
  </conditionalFormatting>
  <conditionalFormatting sqref="B19">
    <cfRule type="cellIs" dxfId="4" priority="14" stopIfTrue="1" operator="equal">
      <formula>"&gt; 30 %"</formula>
    </cfRule>
  </conditionalFormatting>
  <conditionalFormatting sqref="H21">
    <cfRule type="cellIs" dxfId="3" priority="11" stopIfTrue="1" operator="equal">
      <formula>"ERROR"</formula>
    </cfRule>
  </conditionalFormatting>
  <conditionalFormatting sqref="H4">
    <cfRule type="cellIs" dxfId="2" priority="3" stopIfTrue="1" operator="equal">
      <formula>"ERROR"</formula>
    </cfRule>
  </conditionalFormatting>
  <conditionalFormatting sqref="H14">
    <cfRule type="cellIs" dxfId="1" priority="2" stopIfTrue="1" operator="equal">
      <formula>"ERROR"</formula>
    </cfRule>
  </conditionalFormatting>
  <conditionalFormatting sqref="I14">
    <cfRule type="cellIs" dxfId="0" priority="1" stopIfTrue="1" operator="equal">
      <formula>"ERROR"</formula>
    </cfRule>
  </conditionalFormatting>
  <printOptions horizontalCentered="1"/>
  <pageMargins left="0.23622047244094491" right="0.23622047244094491" top="0.39370078740157483" bottom="0.94488188976377963" header="0.31496062992125984" footer="0.31496062992125984"/>
  <pageSetup paperSize="9" scale="50" orientation="portrait"/>
  <headerFooter>
    <oddFooter xml:space="preserve">&amp;CPage &amp;P of 3
</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dimension ref="B1:U186"/>
  <sheetViews>
    <sheetView showGridLines="0" topLeftCell="A4" zoomScale="70" zoomScaleNormal="70" zoomScaleSheetLayoutView="40" zoomScalePageLayoutView="70" workbookViewId="0">
      <selection activeCell="B1" sqref="B1:U1"/>
    </sheetView>
  </sheetViews>
  <sheetFormatPr baseColWidth="10" defaultColWidth="8.83203125" defaultRowHeight="13" x14ac:dyDescent="0"/>
  <cols>
    <col min="1" max="1" width="1.6640625" style="60" customWidth="1"/>
    <col min="2" max="2" width="40" style="60" customWidth="1"/>
    <col min="3" max="3" width="24" style="60" customWidth="1"/>
    <col min="4" max="7" width="15.83203125" style="60" customWidth="1"/>
    <col min="8" max="8" width="1.6640625" style="60" customWidth="1"/>
    <col min="9" max="10" width="26" style="60" customWidth="1"/>
    <col min="11" max="11" width="1.6640625" style="60" customWidth="1"/>
    <col min="12" max="12" width="18.6640625" style="82" customWidth="1"/>
    <col min="13" max="14" width="18.6640625" style="60" customWidth="1"/>
    <col min="15" max="15" width="1.6640625" style="60" customWidth="1"/>
    <col min="16" max="16" width="28.1640625" style="60" bestFit="1" customWidth="1"/>
    <col min="17" max="17" width="20.6640625" style="60" customWidth="1"/>
    <col min="18" max="18" width="1.6640625" style="60" customWidth="1"/>
    <col min="19" max="20" width="25.5" style="60" customWidth="1"/>
    <col min="21" max="21" width="20.6640625" style="60" customWidth="1"/>
    <col min="22" max="247" width="8.83203125" style="60"/>
    <col min="248" max="248" width="40" style="60" customWidth="1"/>
    <col min="249" max="249" width="11.5" style="60" customWidth="1"/>
    <col min="250" max="250" width="24" style="60" customWidth="1"/>
    <col min="251" max="254" width="15.83203125" style="60" customWidth="1"/>
    <col min="255" max="255" width="1.6640625" style="60" customWidth="1"/>
    <col min="256" max="257" width="26" style="60" customWidth="1"/>
    <col min="258" max="258" width="1.6640625" style="60" customWidth="1"/>
    <col min="259" max="261" width="18.6640625" style="60" customWidth="1"/>
    <col min="262" max="262" width="1.6640625" style="60" customWidth="1"/>
    <col min="263" max="263" width="25.5" style="60" customWidth="1"/>
    <col min="264" max="264" width="20.6640625" style="60" customWidth="1"/>
    <col min="265" max="265" width="1.6640625" style="60" customWidth="1"/>
    <col min="266" max="267" width="25.5" style="60" customWidth="1"/>
    <col min="268" max="268" width="20.6640625" style="60" customWidth="1"/>
    <col min="269" max="269" width="1.6640625" style="60" customWidth="1"/>
    <col min="270" max="270" width="41.5" style="60" customWidth="1"/>
    <col min="271" max="271" width="11.5" style="60" customWidth="1"/>
    <col min="272" max="272" width="23" style="60" customWidth="1"/>
    <col min="273" max="276" width="18.6640625" style="60" customWidth="1"/>
    <col min="277" max="277" width="1.6640625" style="60" customWidth="1"/>
    <col min="278" max="503" width="8.83203125" style="60"/>
    <col min="504" max="504" width="40" style="60" customWidth="1"/>
    <col min="505" max="505" width="11.5" style="60" customWidth="1"/>
    <col min="506" max="506" width="24" style="60" customWidth="1"/>
    <col min="507" max="510" width="15.83203125" style="60" customWidth="1"/>
    <col min="511" max="511" width="1.6640625" style="60" customWidth="1"/>
    <col min="512" max="513" width="26" style="60" customWidth="1"/>
    <col min="514" max="514" width="1.6640625" style="60" customWidth="1"/>
    <col min="515" max="517" width="18.6640625" style="60" customWidth="1"/>
    <col min="518" max="518" width="1.6640625" style="60" customWidth="1"/>
    <col min="519" max="519" width="25.5" style="60" customWidth="1"/>
    <col min="520" max="520" width="20.6640625" style="60" customWidth="1"/>
    <col min="521" max="521" width="1.6640625" style="60" customWidth="1"/>
    <col min="522" max="523" width="25.5" style="60" customWidth="1"/>
    <col min="524" max="524" width="20.6640625" style="60" customWidth="1"/>
    <col min="525" max="525" width="1.6640625" style="60" customWidth="1"/>
    <col min="526" max="526" width="41.5" style="60" customWidth="1"/>
    <col min="527" max="527" width="11.5" style="60" customWidth="1"/>
    <col min="528" max="528" width="23" style="60" customWidth="1"/>
    <col min="529" max="532" width="18.6640625" style="60" customWidth="1"/>
    <col min="533" max="533" width="1.6640625" style="60" customWidth="1"/>
    <col min="534" max="759" width="8.83203125" style="60"/>
    <col min="760" max="760" width="40" style="60" customWidth="1"/>
    <col min="761" max="761" width="11.5" style="60" customWidth="1"/>
    <col min="762" max="762" width="24" style="60" customWidth="1"/>
    <col min="763" max="766" width="15.83203125" style="60" customWidth="1"/>
    <col min="767" max="767" width="1.6640625" style="60" customWidth="1"/>
    <col min="768" max="769" width="26" style="60" customWidth="1"/>
    <col min="770" max="770" width="1.6640625" style="60" customWidth="1"/>
    <col min="771" max="773" width="18.6640625" style="60" customWidth="1"/>
    <col min="774" max="774" width="1.6640625" style="60" customWidth="1"/>
    <col min="775" max="775" width="25.5" style="60" customWidth="1"/>
    <col min="776" max="776" width="20.6640625" style="60" customWidth="1"/>
    <col min="777" max="777" width="1.6640625" style="60" customWidth="1"/>
    <col min="778" max="779" width="25.5" style="60" customWidth="1"/>
    <col min="780" max="780" width="20.6640625" style="60" customWidth="1"/>
    <col min="781" max="781" width="1.6640625" style="60" customWidth="1"/>
    <col min="782" max="782" width="41.5" style="60" customWidth="1"/>
    <col min="783" max="783" width="11.5" style="60" customWidth="1"/>
    <col min="784" max="784" width="23" style="60" customWidth="1"/>
    <col min="785" max="788" width="18.6640625" style="60" customWidth="1"/>
    <col min="789" max="789" width="1.6640625" style="60" customWidth="1"/>
    <col min="790" max="1015" width="8.83203125" style="60"/>
    <col min="1016" max="1016" width="40" style="60" customWidth="1"/>
    <col min="1017" max="1017" width="11.5" style="60" customWidth="1"/>
    <col min="1018" max="1018" width="24" style="60" customWidth="1"/>
    <col min="1019" max="1022" width="15.83203125" style="60" customWidth="1"/>
    <col min="1023" max="1023" width="1.6640625" style="60" customWidth="1"/>
    <col min="1024" max="1025" width="26" style="60" customWidth="1"/>
    <col min="1026" max="1026" width="1.6640625" style="60" customWidth="1"/>
    <col min="1027" max="1029" width="18.6640625" style="60" customWidth="1"/>
    <col min="1030" max="1030" width="1.6640625" style="60" customWidth="1"/>
    <col min="1031" max="1031" width="25.5" style="60" customWidth="1"/>
    <col min="1032" max="1032" width="20.6640625" style="60" customWidth="1"/>
    <col min="1033" max="1033" width="1.6640625" style="60" customWidth="1"/>
    <col min="1034" max="1035" width="25.5" style="60" customWidth="1"/>
    <col min="1036" max="1036" width="20.6640625" style="60" customWidth="1"/>
    <col min="1037" max="1037" width="1.6640625" style="60" customWidth="1"/>
    <col min="1038" max="1038" width="41.5" style="60" customWidth="1"/>
    <col min="1039" max="1039" width="11.5" style="60" customWidth="1"/>
    <col min="1040" max="1040" width="23" style="60" customWidth="1"/>
    <col min="1041" max="1044" width="18.6640625" style="60" customWidth="1"/>
    <col min="1045" max="1045" width="1.6640625" style="60" customWidth="1"/>
    <col min="1046" max="1271" width="8.83203125" style="60"/>
    <col min="1272" max="1272" width="40" style="60" customWidth="1"/>
    <col min="1273" max="1273" width="11.5" style="60" customWidth="1"/>
    <col min="1274" max="1274" width="24" style="60" customWidth="1"/>
    <col min="1275" max="1278" width="15.83203125" style="60" customWidth="1"/>
    <col min="1279" max="1279" width="1.6640625" style="60" customWidth="1"/>
    <col min="1280" max="1281" width="26" style="60" customWidth="1"/>
    <col min="1282" max="1282" width="1.6640625" style="60" customWidth="1"/>
    <col min="1283" max="1285" width="18.6640625" style="60" customWidth="1"/>
    <col min="1286" max="1286" width="1.6640625" style="60" customWidth="1"/>
    <col min="1287" max="1287" width="25.5" style="60" customWidth="1"/>
    <col min="1288" max="1288" width="20.6640625" style="60" customWidth="1"/>
    <col min="1289" max="1289" width="1.6640625" style="60" customWidth="1"/>
    <col min="1290" max="1291" width="25.5" style="60" customWidth="1"/>
    <col min="1292" max="1292" width="20.6640625" style="60" customWidth="1"/>
    <col min="1293" max="1293" width="1.6640625" style="60" customWidth="1"/>
    <col min="1294" max="1294" width="41.5" style="60" customWidth="1"/>
    <col min="1295" max="1295" width="11.5" style="60" customWidth="1"/>
    <col min="1296" max="1296" width="23" style="60" customWidth="1"/>
    <col min="1297" max="1300" width="18.6640625" style="60" customWidth="1"/>
    <col min="1301" max="1301" width="1.6640625" style="60" customWidth="1"/>
    <col min="1302" max="1527" width="8.83203125" style="60"/>
    <col min="1528" max="1528" width="40" style="60" customWidth="1"/>
    <col min="1529" max="1529" width="11.5" style="60" customWidth="1"/>
    <col min="1530" max="1530" width="24" style="60" customWidth="1"/>
    <col min="1531" max="1534" width="15.83203125" style="60" customWidth="1"/>
    <col min="1535" max="1535" width="1.6640625" style="60" customWidth="1"/>
    <col min="1536" max="1537" width="26" style="60" customWidth="1"/>
    <col min="1538" max="1538" width="1.6640625" style="60" customWidth="1"/>
    <col min="1539" max="1541" width="18.6640625" style="60" customWidth="1"/>
    <col min="1542" max="1542" width="1.6640625" style="60" customWidth="1"/>
    <col min="1543" max="1543" width="25.5" style="60" customWidth="1"/>
    <col min="1544" max="1544" width="20.6640625" style="60" customWidth="1"/>
    <col min="1545" max="1545" width="1.6640625" style="60" customWidth="1"/>
    <col min="1546" max="1547" width="25.5" style="60" customWidth="1"/>
    <col min="1548" max="1548" width="20.6640625" style="60" customWidth="1"/>
    <col min="1549" max="1549" width="1.6640625" style="60" customWidth="1"/>
    <col min="1550" max="1550" width="41.5" style="60" customWidth="1"/>
    <col min="1551" max="1551" width="11.5" style="60" customWidth="1"/>
    <col min="1552" max="1552" width="23" style="60" customWidth="1"/>
    <col min="1553" max="1556" width="18.6640625" style="60" customWidth="1"/>
    <col min="1557" max="1557" width="1.6640625" style="60" customWidth="1"/>
    <col min="1558" max="1783" width="8.83203125" style="60"/>
    <col min="1784" max="1784" width="40" style="60" customWidth="1"/>
    <col min="1785" max="1785" width="11.5" style="60" customWidth="1"/>
    <col min="1786" max="1786" width="24" style="60" customWidth="1"/>
    <col min="1787" max="1790" width="15.83203125" style="60" customWidth="1"/>
    <col min="1791" max="1791" width="1.6640625" style="60" customWidth="1"/>
    <col min="1792" max="1793" width="26" style="60" customWidth="1"/>
    <col min="1794" max="1794" width="1.6640625" style="60" customWidth="1"/>
    <col min="1795" max="1797" width="18.6640625" style="60" customWidth="1"/>
    <col min="1798" max="1798" width="1.6640625" style="60" customWidth="1"/>
    <col min="1799" max="1799" width="25.5" style="60" customWidth="1"/>
    <col min="1800" max="1800" width="20.6640625" style="60" customWidth="1"/>
    <col min="1801" max="1801" width="1.6640625" style="60" customWidth="1"/>
    <col min="1802" max="1803" width="25.5" style="60" customWidth="1"/>
    <col min="1804" max="1804" width="20.6640625" style="60" customWidth="1"/>
    <col min="1805" max="1805" width="1.6640625" style="60" customWidth="1"/>
    <col min="1806" max="1806" width="41.5" style="60" customWidth="1"/>
    <col min="1807" max="1807" width="11.5" style="60" customWidth="1"/>
    <col min="1808" max="1808" width="23" style="60" customWidth="1"/>
    <col min="1809" max="1812" width="18.6640625" style="60" customWidth="1"/>
    <col min="1813" max="1813" width="1.6640625" style="60" customWidth="1"/>
    <col min="1814" max="2039" width="8.83203125" style="60"/>
    <col min="2040" max="2040" width="40" style="60" customWidth="1"/>
    <col min="2041" max="2041" width="11.5" style="60" customWidth="1"/>
    <col min="2042" max="2042" width="24" style="60" customWidth="1"/>
    <col min="2043" max="2046" width="15.83203125" style="60" customWidth="1"/>
    <col min="2047" max="2047" width="1.6640625" style="60" customWidth="1"/>
    <col min="2048" max="2049" width="26" style="60" customWidth="1"/>
    <col min="2050" max="2050" width="1.6640625" style="60" customWidth="1"/>
    <col min="2051" max="2053" width="18.6640625" style="60" customWidth="1"/>
    <col min="2054" max="2054" width="1.6640625" style="60" customWidth="1"/>
    <col min="2055" max="2055" width="25.5" style="60" customWidth="1"/>
    <col min="2056" max="2056" width="20.6640625" style="60" customWidth="1"/>
    <col min="2057" max="2057" width="1.6640625" style="60" customWidth="1"/>
    <col min="2058" max="2059" width="25.5" style="60" customWidth="1"/>
    <col min="2060" max="2060" width="20.6640625" style="60" customWidth="1"/>
    <col min="2061" max="2061" width="1.6640625" style="60" customWidth="1"/>
    <col min="2062" max="2062" width="41.5" style="60" customWidth="1"/>
    <col min="2063" max="2063" width="11.5" style="60" customWidth="1"/>
    <col min="2064" max="2064" width="23" style="60" customWidth="1"/>
    <col min="2065" max="2068" width="18.6640625" style="60" customWidth="1"/>
    <col min="2069" max="2069" width="1.6640625" style="60" customWidth="1"/>
    <col min="2070" max="2295" width="8.83203125" style="60"/>
    <col min="2296" max="2296" width="40" style="60" customWidth="1"/>
    <col min="2297" max="2297" width="11.5" style="60" customWidth="1"/>
    <col min="2298" max="2298" width="24" style="60" customWidth="1"/>
    <col min="2299" max="2302" width="15.83203125" style="60" customWidth="1"/>
    <col min="2303" max="2303" width="1.6640625" style="60" customWidth="1"/>
    <col min="2304" max="2305" width="26" style="60" customWidth="1"/>
    <col min="2306" max="2306" width="1.6640625" style="60" customWidth="1"/>
    <col min="2307" max="2309" width="18.6640625" style="60" customWidth="1"/>
    <col min="2310" max="2310" width="1.6640625" style="60" customWidth="1"/>
    <col min="2311" max="2311" width="25.5" style="60" customWidth="1"/>
    <col min="2312" max="2312" width="20.6640625" style="60" customWidth="1"/>
    <col min="2313" max="2313" width="1.6640625" style="60" customWidth="1"/>
    <col min="2314" max="2315" width="25.5" style="60" customWidth="1"/>
    <col min="2316" max="2316" width="20.6640625" style="60" customWidth="1"/>
    <col min="2317" max="2317" width="1.6640625" style="60" customWidth="1"/>
    <col min="2318" max="2318" width="41.5" style="60" customWidth="1"/>
    <col min="2319" max="2319" width="11.5" style="60" customWidth="1"/>
    <col min="2320" max="2320" width="23" style="60" customWidth="1"/>
    <col min="2321" max="2324" width="18.6640625" style="60" customWidth="1"/>
    <col min="2325" max="2325" width="1.6640625" style="60" customWidth="1"/>
    <col min="2326" max="2551" width="8.83203125" style="60"/>
    <col min="2552" max="2552" width="40" style="60" customWidth="1"/>
    <col min="2553" max="2553" width="11.5" style="60" customWidth="1"/>
    <col min="2554" max="2554" width="24" style="60" customWidth="1"/>
    <col min="2555" max="2558" width="15.83203125" style="60" customWidth="1"/>
    <col min="2559" max="2559" width="1.6640625" style="60" customWidth="1"/>
    <col min="2560" max="2561" width="26" style="60" customWidth="1"/>
    <col min="2562" max="2562" width="1.6640625" style="60" customWidth="1"/>
    <col min="2563" max="2565" width="18.6640625" style="60" customWidth="1"/>
    <col min="2566" max="2566" width="1.6640625" style="60" customWidth="1"/>
    <col min="2567" max="2567" width="25.5" style="60" customWidth="1"/>
    <col min="2568" max="2568" width="20.6640625" style="60" customWidth="1"/>
    <col min="2569" max="2569" width="1.6640625" style="60" customWidth="1"/>
    <col min="2570" max="2571" width="25.5" style="60" customWidth="1"/>
    <col min="2572" max="2572" width="20.6640625" style="60" customWidth="1"/>
    <col min="2573" max="2573" width="1.6640625" style="60" customWidth="1"/>
    <col min="2574" max="2574" width="41.5" style="60" customWidth="1"/>
    <col min="2575" max="2575" width="11.5" style="60" customWidth="1"/>
    <col min="2576" max="2576" width="23" style="60" customWidth="1"/>
    <col min="2577" max="2580" width="18.6640625" style="60" customWidth="1"/>
    <col min="2581" max="2581" width="1.6640625" style="60" customWidth="1"/>
    <col min="2582" max="2807" width="8.83203125" style="60"/>
    <col min="2808" max="2808" width="40" style="60" customWidth="1"/>
    <col min="2809" max="2809" width="11.5" style="60" customWidth="1"/>
    <col min="2810" max="2810" width="24" style="60" customWidth="1"/>
    <col min="2811" max="2814" width="15.83203125" style="60" customWidth="1"/>
    <col min="2815" max="2815" width="1.6640625" style="60" customWidth="1"/>
    <col min="2816" max="2817" width="26" style="60" customWidth="1"/>
    <col min="2818" max="2818" width="1.6640625" style="60" customWidth="1"/>
    <col min="2819" max="2821" width="18.6640625" style="60" customWidth="1"/>
    <col min="2822" max="2822" width="1.6640625" style="60" customWidth="1"/>
    <col min="2823" max="2823" width="25.5" style="60" customWidth="1"/>
    <col min="2824" max="2824" width="20.6640625" style="60" customWidth="1"/>
    <col min="2825" max="2825" width="1.6640625" style="60" customWidth="1"/>
    <col min="2826" max="2827" width="25.5" style="60" customWidth="1"/>
    <col min="2828" max="2828" width="20.6640625" style="60" customWidth="1"/>
    <col min="2829" max="2829" width="1.6640625" style="60" customWidth="1"/>
    <col min="2830" max="2830" width="41.5" style="60" customWidth="1"/>
    <col min="2831" max="2831" width="11.5" style="60" customWidth="1"/>
    <col min="2832" max="2832" width="23" style="60" customWidth="1"/>
    <col min="2833" max="2836" width="18.6640625" style="60" customWidth="1"/>
    <col min="2837" max="2837" width="1.6640625" style="60" customWidth="1"/>
    <col min="2838" max="3063" width="8.83203125" style="60"/>
    <col min="3064" max="3064" width="40" style="60" customWidth="1"/>
    <col min="3065" max="3065" width="11.5" style="60" customWidth="1"/>
    <col min="3066" max="3066" width="24" style="60" customWidth="1"/>
    <col min="3067" max="3070" width="15.83203125" style="60" customWidth="1"/>
    <col min="3071" max="3071" width="1.6640625" style="60" customWidth="1"/>
    <col min="3072" max="3073" width="26" style="60" customWidth="1"/>
    <col min="3074" max="3074" width="1.6640625" style="60" customWidth="1"/>
    <col min="3075" max="3077" width="18.6640625" style="60" customWidth="1"/>
    <col min="3078" max="3078" width="1.6640625" style="60" customWidth="1"/>
    <col min="3079" max="3079" width="25.5" style="60" customWidth="1"/>
    <col min="3080" max="3080" width="20.6640625" style="60" customWidth="1"/>
    <col min="3081" max="3081" width="1.6640625" style="60" customWidth="1"/>
    <col min="3082" max="3083" width="25.5" style="60" customWidth="1"/>
    <col min="3084" max="3084" width="20.6640625" style="60" customWidth="1"/>
    <col min="3085" max="3085" width="1.6640625" style="60" customWidth="1"/>
    <col min="3086" max="3086" width="41.5" style="60" customWidth="1"/>
    <col min="3087" max="3087" width="11.5" style="60" customWidth="1"/>
    <col min="3088" max="3088" width="23" style="60" customWidth="1"/>
    <col min="3089" max="3092" width="18.6640625" style="60" customWidth="1"/>
    <col min="3093" max="3093" width="1.6640625" style="60" customWidth="1"/>
    <col min="3094" max="3319" width="8.83203125" style="60"/>
    <col min="3320" max="3320" width="40" style="60" customWidth="1"/>
    <col min="3321" max="3321" width="11.5" style="60" customWidth="1"/>
    <col min="3322" max="3322" width="24" style="60" customWidth="1"/>
    <col min="3323" max="3326" width="15.83203125" style="60" customWidth="1"/>
    <col min="3327" max="3327" width="1.6640625" style="60" customWidth="1"/>
    <col min="3328" max="3329" width="26" style="60" customWidth="1"/>
    <col min="3330" max="3330" width="1.6640625" style="60" customWidth="1"/>
    <col min="3331" max="3333" width="18.6640625" style="60" customWidth="1"/>
    <col min="3334" max="3334" width="1.6640625" style="60" customWidth="1"/>
    <col min="3335" max="3335" width="25.5" style="60" customWidth="1"/>
    <col min="3336" max="3336" width="20.6640625" style="60" customWidth="1"/>
    <col min="3337" max="3337" width="1.6640625" style="60" customWidth="1"/>
    <col min="3338" max="3339" width="25.5" style="60" customWidth="1"/>
    <col min="3340" max="3340" width="20.6640625" style="60" customWidth="1"/>
    <col min="3341" max="3341" width="1.6640625" style="60" customWidth="1"/>
    <col min="3342" max="3342" width="41.5" style="60" customWidth="1"/>
    <col min="3343" max="3343" width="11.5" style="60" customWidth="1"/>
    <col min="3344" max="3344" width="23" style="60" customWidth="1"/>
    <col min="3345" max="3348" width="18.6640625" style="60" customWidth="1"/>
    <col min="3349" max="3349" width="1.6640625" style="60" customWidth="1"/>
    <col min="3350" max="3575" width="8.83203125" style="60"/>
    <col min="3576" max="3576" width="40" style="60" customWidth="1"/>
    <col min="3577" max="3577" width="11.5" style="60" customWidth="1"/>
    <col min="3578" max="3578" width="24" style="60" customWidth="1"/>
    <col min="3579" max="3582" width="15.83203125" style="60" customWidth="1"/>
    <col min="3583" max="3583" width="1.6640625" style="60" customWidth="1"/>
    <col min="3584" max="3585" width="26" style="60" customWidth="1"/>
    <col min="3586" max="3586" width="1.6640625" style="60" customWidth="1"/>
    <col min="3587" max="3589" width="18.6640625" style="60" customWidth="1"/>
    <col min="3590" max="3590" width="1.6640625" style="60" customWidth="1"/>
    <col min="3591" max="3591" width="25.5" style="60" customWidth="1"/>
    <col min="3592" max="3592" width="20.6640625" style="60" customWidth="1"/>
    <col min="3593" max="3593" width="1.6640625" style="60" customWidth="1"/>
    <col min="3594" max="3595" width="25.5" style="60" customWidth="1"/>
    <col min="3596" max="3596" width="20.6640625" style="60" customWidth="1"/>
    <col min="3597" max="3597" width="1.6640625" style="60" customWidth="1"/>
    <col min="3598" max="3598" width="41.5" style="60" customWidth="1"/>
    <col min="3599" max="3599" width="11.5" style="60" customWidth="1"/>
    <col min="3600" max="3600" width="23" style="60" customWidth="1"/>
    <col min="3601" max="3604" width="18.6640625" style="60" customWidth="1"/>
    <col min="3605" max="3605" width="1.6640625" style="60" customWidth="1"/>
    <col min="3606" max="3831" width="8.83203125" style="60"/>
    <col min="3832" max="3832" width="40" style="60" customWidth="1"/>
    <col min="3833" max="3833" width="11.5" style="60" customWidth="1"/>
    <col min="3834" max="3834" width="24" style="60" customWidth="1"/>
    <col min="3835" max="3838" width="15.83203125" style="60" customWidth="1"/>
    <col min="3839" max="3839" width="1.6640625" style="60" customWidth="1"/>
    <col min="3840" max="3841" width="26" style="60" customWidth="1"/>
    <col min="3842" max="3842" width="1.6640625" style="60" customWidth="1"/>
    <col min="3843" max="3845" width="18.6640625" style="60" customWidth="1"/>
    <col min="3846" max="3846" width="1.6640625" style="60" customWidth="1"/>
    <col min="3847" max="3847" width="25.5" style="60" customWidth="1"/>
    <col min="3848" max="3848" width="20.6640625" style="60" customWidth="1"/>
    <col min="3849" max="3849" width="1.6640625" style="60" customWidth="1"/>
    <col min="3850" max="3851" width="25.5" style="60" customWidth="1"/>
    <col min="3852" max="3852" width="20.6640625" style="60" customWidth="1"/>
    <col min="3853" max="3853" width="1.6640625" style="60" customWidth="1"/>
    <col min="3854" max="3854" width="41.5" style="60" customWidth="1"/>
    <col min="3855" max="3855" width="11.5" style="60" customWidth="1"/>
    <col min="3856" max="3856" width="23" style="60" customWidth="1"/>
    <col min="3857" max="3860" width="18.6640625" style="60" customWidth="1"/>
    <col min="3861" max="3861" width="1.6640625" style="60" customWidth="1"/>
    <col min="3862" max="4087" width="8.83203125" style="60"/>
    <col min="4088" max="4088" width="40" style="60" customWidth="1"/>
    <col min="4089" max="4089" width="11.5" style="60" customWidth="1"/>
    <col min="4090" max="4090" width="24" style="60" customWidth="1"/>
    <col min="4091" max="4094" width="15.83203125" style="60" customWidth="1"/>
    <col min="4095" max="4095" width="1.6640625" style="60" customWidth="1"/>
    <col min="4096" max="4097" width="26" style="60" customWidth="1"/>
    <col min="4098" max="4098" width="1.6640625" style="60" customWidth="1"/>
    <col min="4099" max="4101" width="18.6640625" style="60" customWidth="1"/>
    <col min="4102" max="4102" width="1.6640625" style="60" customWidth="1"/>
    <col min="4103" max="4103" width="25.5" style="60" customWidth="1"/>
    <col min="4104" max="4104" width="20.6640625" style="60" customWidth="1"/>
    <col min="4105" max="4105" width="1.6640625" style="60" customWidth="1"/>
    <col min="4106" max="4107" width="25.5" style="60" customWidth="1"/>
    <col min="4108" max="4108" width="20.6640625" style="60" customWidth="1"/>
    <col min="4109" max="4109" width="1.6640625" style="60" customWidth="1"/>
    <col min="4110" max="4110" width="41.5" style="60" customWidth="1"/>
    <col min="4111" max="4111" width="11.5" style="60" customWidth="1"/>
    <col min="4112" max="4112" width="23" style="60" customWidth="1"/>
    <col min="4113" max="4116" width="18.6640625" style="60" customWidth="1"/>
    <col min="4117" max="4117" width="1.6640625" style="60" customWidth="1"/>
    <col min="4118" max="4343" width="8.83203125" style="60"/>
    <col min="4344" max="4344" width="40" style="60" customWidth="1"/>
    <col min="4345" max="4345" width="11.5" style="60" customWidth="1"/>
    <col min="4346" max="4346" width="24" style="60" customWidth="1"/>
    <col min="4347" max="4350" width="15.83203125" style="60" customWidth="1"/>
    <col min="4351" max="4351" width="1.6640625" style="60" customWidth="1"/>
    <col min="4352" max="4353" width="26" style="60" customWidth="1"/>
    <col min="4354" max="4354" width="1.6640625" style="60" customWidth="1"/>
    <col min="4355" max="4357" width="18.6640625" style="60" customWidth="1"/>
    <col min="4358" max="4358" width="1.6640625" style="60" customWidth="1"/>
    <col min="4359" max="4359" width="25.5" style="60" customWidth="1"/>
    <col min="4360" max="4360" width="20.6640625" style="60" customWidth="1"/>
    <col min="4361" max="4361" width="1.6640625" style="60" customWidth="1"/>
    <col min="4362" max="4363" width="25.5" style="60" customWidth="1"/>
    <col min="4364" max="4364" width="20.6640625" style="60" customWidth="1"/>
    <col min="4365" max="4365" width="1.6640625" style="60" customWidth="1"/>
    <col min="4366" max="4366" width="41.5" style="60" customWidth="1"/>
    <col min="4367" max="4367" width="11.5" style="60" customWidth="1"/>
    <col min="4368" max="4368" width="23" style="60" customWidth="1"/>
    <col min="4369" max="4372" width="18.6640625" style="60" customWidth="1"/>
    <col min="4373" max="4373" width="1.6640625" style="60" customWidth="1"/>
    <col min="4374" max="4599" width="8.83203125" style="60"/>
    <col min="4600" max="4600" width="40" style="60" customWidth="1"/>
    <col min="4601" max="4601" width="11.5" style="60" customWidth="1"/>
    <col min="4602" max="4602" width="24" style="60" customWidth="1"/>
    <col min="4603" max="4606" width="15.83203125" style="60" customWidth="1"/>
    <col min="4607" max="4607" width="1.6640625" style="60" customWidth="1"/>
    <col min="4608" max="4609" width="26" style="60" customWidth="1"/>
    <col min="4610" max="4610" width="1.6640625" style="60" customWidth="1"/>
    <col min="4611" max="4613" width="18.6640625" style="60" customWidth="1"/>
    <col min="4614" max="4614" width="1.6640625" style="60" customWidth="1"/>
    <col min="4615" max="4615" width="25.5" style="60" customWidth="1"/>
    <col min="4616" max="4616" width="20.6640625" style="60" customWidth="1"/>
    <col min="4617" max="4617" width="1.6640625" style="60" customWidth="1"/>
    <col min="4618" max="4619" width="25.5" style="60" customWidth="1"/>
    <col min="4620" max="4620" width="20.6640625" style="60" customWidth="1"/>
    <col min="4621" max="4621" width="1.6640625" style="60" customWidth="1"/>
    <col min="4622" max="4622" width="41.5" style="60" customWidth="1"/>
    <col min="4623" max="4623" width="11.5" style="60" customWidth="1"/>
    <col min="4624" max="4624" width="23" style="60" customWidth="1"/>
    <col min="4625" max="4628" width="18.6640625" style="60" customWidth="1"/>
    <col min="4629" max="4629" width="1.6640625" style="60" customWidth="1"/>
    <col min="4630" max="4855" width="8.83203125" style="60"/>
    <col min="4856" max="4856" width="40" style="60" customWidth="1"/>
    <col min="4857" max="4857" width="11.5" style="60" customWidth="1"/>
    <col min="4858" max="4858" width="24" style="60" customWidth="1"/>
    <col min="4859" max="4862" width="15.83203125" style="60" customWidth="1"/>
    <col min="4863" max="4863" width="1.6640625" style="60" customWidth="1"/>
    <col min="4864" max="4865" width="26" style="60" customWidth="1"/>
    <col min="4866" max="4866" width="1.6640625" style="60" customWidth="1"/>
    <col min="4867" max="4869" width="18.6640625" style="60" customWidth="1"/>
    <col min="4870" max="4870" width="1.6640625" style="60" customWidth="1"/>
    <col min="4871" max="4871" width="25.5" style="60" customWidth="1"/>
    <col min="4872" max="4872" width="20.6640625" style="60" customWidth="1"/>
    <col min="4873" max="4873" width="1.6640625" style="60" customWidth="1"/>
    <col min="4874" max="4875" width="25.5" style="60" customWidth="1"/>
    <col min="4876" max="4876" width="20.6640625" style="60" customWidth="1"/>
    <col min="4877" max="4877" width="1.6640625" style="60" customWidth="1"/>
    <col min="4878" max="4878" width="41.5" style="60" customWidth="1"/>
    <col min="4879" max="4879" width="11.5" style="60" customWidth="1"/>
    <col min="4880" max="4880" width="23" style="60" customWidth="1"/>
    <col min="4881" max="4884" width="18.6640625" style="60" customWidth="1"/>
    <col min="4885" max="4885" width="1.6640625" style="60" customWidth="1"/>
    <col min="4886" max="5111" width="8.83203125" style="60"/>
    <col min="5112" max="5112" width="40" style="60" customWidth="1"/>
    <col min="5113" max="5113" width="11.5" style="60" customWidth="1"/>
    <col min="5114" max="5114" width="24" style="60" customWidth="1"/>
    <col min="5115" max="5118" width="15.83203125" style="60" customWidth="1"/>
    <col min="5119" max="5119" width="1.6640625" style="60" customWidth="1"/>
    <col min="5120" max="5121" width="26" style="60" customWidth="1"/>
    <col min="5122" max="5122" width="1.6640625" style="60" customWidth="1"/>
    <col min="5123" max="5125" width="18.6640625" style="60" customWidth="1"/>
    <col min="5126" max="5126" width="1.6640625" style="60" customWidth="1"/>
    <col min="5127" max="5127" width="25.5" style="60" customWidth="1"/>
    <col min="5128" max="5128" width="20.6640625" style="60" customWidth="1"/>
    <col min="5129" max="5129" width="1.6640625" style="60" customWidth="1"/>
    <col min="5130" max="5131" width="25.5" style="60" customWidth="1"/>
    <col min="5132" max="5132" width="20.6640625" style="60" customWidth="1"/>
    <col min="5133" max="5133" width="1.6640625" style="60" customWidth="1"/>
    <col min="5134" max="5134" width="41.5" style="60" customWidth="1"/>
    <col min="5135" max="5135" width="11.5" style="60" customWidth="1"/>
    <col min="5136" max="5136" width="23" style="60" customWidth="1"/>
    <col min="5137" max="5140" width="18.6640625" style="60" customWidth="1"/>
    <col min="5141" max="5141" width="1.6640625" style="60" customWidth="1"/>
    <col min="5142" max="5367" width="8.83203125" style="60"/>
    <col min="5368" max="5368" width="40" style="60" customWidth="1"/>
    <col min="5369" max="5369" width="11.5" style="60" customWidth="1"/>
    <col min="5370" max="5370" width="24" style="60" customWidth="1"/>
    <col min="5371" max="5374" width="15.83203125" style="60" customWidth="1"/>
    <col min="5375" max="5375" width="1.6640625" style="60" customWidth="1"/>
    <col min="5376" max="5377" width="26" style="60" customWidth="1"/>
    <col min="5378" max="5378" width="1.6640625" style="60" customWidth="1"/>
    <col min="5379" max="5381" width="18.6640625" style="60" customWidth="1"/>
    <col min="5382" max="5382" width="1.6640625" style="60" customWidth="1"/>
    <col min="5383" max="5383" width="25.5" style="60" customWidth="1"/>
    <col min="5384" max="5384" width="20.6640625" style="60" customWidth="1"/>
    <col min="5385" max="5385" width="1.6640625" style="60" customWidth="1"/>
    <col min="5386" max="5387" width="25.5" style="60" customWidth="1"/>
    <col min="5388" max="5388" width="20.6640625" style="60" customWidth="1"/>
    <col min="5389" max="5389" width="1.6640625" style="60" customWidth="1"/>
    <col min="5390" max="5390" width="41.5" style="60" customWidth="1"/>
    <col min="5391" max="5391" width="11.5" style="60" customWidth="1"/>
    <col min="5392" max="5392" width="23" style="60" customWidth="1"/>
    <col min="5393" max="5396" width="18.6640625" style="60" customWidth="1"/>
    <col min="5397" max="5397" width="1.6640625" style="60" customWidth="1"/>
    <col min="5398" max="5623" width="8.83203125" style="60"/>
    <col min="5624" max="5624" width="40" style="60" customWidth="1"/>
    <col min="5625" max="5625" width="11.5" style="60" customWidth="1"/>
    <col min="5626" max="5626" width="24" style="60" customWidth="1"/>
    <col min="5627" max="5630" width="15.83203125" style="60" customWidth="1"/>
    <col min="5631" max="5631" width="1.6640625" style="60" customWidth="1"/>
    <col min="5632" max="5633" width="26" style="60" customWidth="1"/>
    <col min="5634" max="5634" width="1.6640625" style="60" customWidth="1"/>
    <col min="5635" max="5637" width="18.6640625" style="60" customWidth="1"/>
    <col min="5638" max="5638" width="1.6640625" style="60" customWidth="1"/>
    <col min="5639" max="5639" width="25.5" style="60" customWidth="1"/>
    <col min="5640" max="5640" width="20.6640625" style="60" customWidth="1"/>
    <col min="5641" max="5641" width="1.6640625" style="60" customWidth="1"/>
    <col min="5642" max="5643" width="25.5" style="60" customWidth="1"/>
    <col min="5644" max="5644" width="20.6640625" style="60" customWidth="1"/>
    <col min="5645" max="5645" width="1.6640625" style="60" customWidth="1"/>
    <col min="5646" max="5646" width="41.5" style="60" customWidth="1"/>
    <col min="5647" max="5647" width="11.5" style="60" customWidth="1"/>
    <col min="5648" max="5648" width="23" style="60" customWidth="1"/>
    <col min="5649" max="5652" width="18.6640625" style="60" customWidth="1"/>
    <col min="5653" max="5653" width="1.6640625" style="60" customWidth="1"/>
    <col min="5654" max="5879" width="8.83203125" style="60"/>
    <col min="5880" max="5880" width="40" style="60" customWidth="1"/>
    <col min="5881" max="5881" width="11.5" style="60" customWidth="1"/>
    <col min="5882" max="5882" width="24" style="60" customWidth="1"/>
    <col min="5883" max="5886" width="15.83203125" style="60" customWidth="1"/>
    <col min="5887" max="5887" width="1.6640625" style="60" customWidth="1"/>
    <col min="5888" max="5889" width="26" style="60" customWidth="1"/>
    <col min="5890" max="5890" width="1.6640625" style="60" customWidth="1"/>
    <col min="5891" max="5893" width="18.6640625" style="60" customWidth="1"/>
    <col min="5894" max="5894" width="1.6640625" style="60" customWidth="1"/>
    <col min="5895" max="5895" width="25.5" style="60" customWidth="1"/>
    <col min="5896" max="5896" width="20.6640625" style="60" customWidth="1"/>
    <col min="5897" max="5897" width="1.6640625" style="60" customWidth="1"/>
    <col min="5898" max="5899" width="25.5" style="60" customWidth="1"/>
    <col min="5900" max="5900" width="20.6640625" style="60" customWidth="1"/>
    <col min="5901" max="5901" width="1.6640625" style="60" customWidth="1"/>
    <col min="5902" max="5902" width="41.5" style="60" customWidth="1"/>
    <col min="5903" max="5903" width="11.5" style="60" customWidth="1"/>
    <col min="5904" max="5904" width="23" style="60" customWidth="1"/>
    <col min="5905" max="5908" width="18.6640625" style="60" customWidth="1"/>
    <col min="5909" max="5909" width="1.6640625" style="60" customWidth="1"/>
    <col min="5910" max="6135" width="8.83203125" style="60"/>
    <col min="6136" max="6136" width="40" style="60" customWidth="1"/>
    <col min="6137" max="6137" width="11.5" style="60" customWidth="1"/>
    <col min="6138" max="6138" width="24" style="60" customWidth="1"/>
    <col min="6139" max="6142" width="15.83203125" style="60" customWidth="1"/>
    <col min="6143" max="6143" width="1.6640625" style="60" customWidth="1"/>
    <col min="6144" max="6145" width="26" style="60" customWidth="1"/>
    <col min="6146" max="6146" width="1.6640625" style="60" customWidth="1"/>
    <col min="6147" max="6149" width="18.6640625" style="60" customWidth="1"/>
    <col min="6150" max="6150" width="1.6640625" style="60" customWidth="1"/>
    <col min="6151" max="6151" width="25.5" style="60" customWidth="1"/>
    <col min="6152" max="6152" width="20.6640625" style="60" customWidth="1"/>
    <col min="6153" max="6153" width="1.6640625" style="60" customWidth="1"/>
    <col min="6154" max="6155" width="25.5" style="60" customWidth="1"/>
    <col min="6156" max="6156" width="20.6640625" style="60" customWidth="1"/>
    <col min="6157" max="6157" width="1.6640625" style="60" customWidth="1"/>
    <col min="6158" max="6158" width="41.5" style="60" customWidth="1"/>
    <col min="6159" max="6159" width="11.5" style="60" customWidth="1"/>
    <col min="6160" max="6160" width="23" style="60" customWidth="1"/>
    <col min="6161" max="6164" width="18.6640625" style="60" customWidth="1"/>
    <col min="6165" max="6165" width="1.6640625" style="60" customWidth="1"/>
    <col min="6166" max="6391" width="8.83203125" style="60"/>
    <col min="6392" max="6392" width="40" style="60" customWidth="1"/>
    <col min="6393" max="6393" width="11.5" style="60" customWidth="1"/>
    <col min="6394" max="6394" width="24" style="60" customWidth="1"/>
    <col min="6395" max="6398" width="15.83203125" style="60" customWidth="1"/>
    <col min="6399" max="6399" width="1.6640625" style="60" customWidth="1"/>
    <col min="6400" max="6401" width="26" style="60" customWidth="1"/>
    <col min="6402" max="6402" width="1.6640625" style="60" customWidth="1"/>
    <col min="6403" max="6405" width="18.6640625" style="60" customWidth="1"/>
    <col min="6406" max="6406" width="1.6640625" style="60" customWidth="1"/>
    <col min="6407" max="6407" width="25.5" style="60" customWidth="1"/>
    <col min="6408" max="6408" width="20.6640625" style="60" customWidth="1"/>
    <col min="6409" max="6409" width="1.6640625" style="60" customWidth="1"/>
    <col min="6410" max="6411" width="25.5" style="60" customWidth="1"/>
    <col min="6412" max="6412" width="20.6640625" style="60" customWidth="1"/>
    <col min="6413" max="6413" width="1.6640625" style="60" customWidth="1"/>
    <col min="6414" max="6414" width="41.5" style="60" customWidth="1"/>
    <col min="6415" max="6415" width="11.5" style="60" customWidth="1"/>
    <col min="6416" max="6416" width="23" style="60" customWidth="1"/>
    <col min="6417" max="6420" width="18.6640625" style="60" customWidth="1"/>
    <col min="6421" max="6421" width="1.6640625" style="60" customWidth="1"/>
    <col min="6422" max="6647" width="8.83203125" style="60"/>
    <col min="6648" max="6648" width="40" style="60" customWidth="1"/>
    <col min="6649" max="6649" width="11.5" style="60" customWidth="1"/>
    <col min="6650" max="6650" width="24" style="60" customWidth="1"/>
    <col min="6651" max="6654" width="15.83203125" style="60" customWidth="1"/>
    <col min="6655" max="6655" width="1.6640625" style="60" customWidth="1"/>
    <col min="6656" max="6657" width="26" style="60" customWidth="1"/>
    <col min="6658" max="6658" width="1.6640625" style="60" customWidth="1"/>
    <col min="6659" max="6661" width="18.6640625" style="60" customWidth="1"/>
    <col min="6662" max="6662" width="1.6640625" style="60" customWidth="1"/>
    <col min="6663" max="6663" width="25.5" style="60" customWidth="1"/>
    <col min="6664" max="6664" width="20.6640625" style="60" customWidth="1"/>
    <col min="6665" max="6665" width="1.6640625" style="60" customWidth="1"/>
    <col min="6666" max="6667" width="25.5" style="60" customWidth="1"/>
    <col min="6668" max="6668" width="20.6640625" style="60" customWidth="1"/>
    <col min="6669" max="6669" width="1.6640625" style="60" customWidth="1"/>
    <col min="6670" max="6670" width="41.5" style="60" customWidth="1"/>
    <col min="6671" max="6671" width="11.5" style="60" customWidth="1"/>
    <col min="6672" max="6672" width="23" style="60" customWidth="1"/>
    <col min="6673" max="6676" width="18.6640625" style="60" customWidth="1"/>
    <col min="6677" max="6677" width="1.6640625" style="60" customWidth="1"/>
    <col min="6678" max="6903" width="8.83203125" style="60"/>
    <col min="6904" max="6904" width="40" style="60" customWidth="1"/>
    <col min="6905" max="6905" width="11.5" style="60" customWidth="1"/>
    <col min="6906" max="6906" width="24" style="60" customWidth="1"/>
    <col min="6907" max="6910" width="15.83203125" style="60" customWidth="1"/>
    <col min="6911" max="6911" width="1.6640625" style="60" customWidth="1"/>
    <col min="6912" max="6913" width="26" style="60" customWidth="1"/>
    <col min="6914" max="6914" width="1.6640625" style="60" customWidth="1"/>
    <col min="6915" max="6917" width="18.6640625" style="60" customWidth="1"/>
    <col min="6918" max="6918" width="1.6640625" style="60" customWidth="1"/>
    <col min="6919" max="6919" width="25.5" style="60" customWidth="1"/>
    <col min="6920" max="6920" width="20.6640625" style="60" customWidth="1"/>
    <col min="6921" max="6921" width="1.6640625" style="60" customWidth="1"/>
    <col min="6922" max="6923" width="25.5" style="60" customWidth="1"/>
    <col min="6924" max="6924" width="20.6640625" style="60" customWidth="1"/>
    <col min="6925" max="6925" width="1.6640625" style="60" customWidth="1"/>
    <col min="6926" max="6926" width="41.5" style="60" customWidth="1"/>
    <col min="6927" max="6927" width="11.5" style="60" customWidth="1"/>
    <col min="6928" max="6928" width="23" style="60" customWidth="1"/>
    <col min="6929" max="6932" width="18.6640625" style="60" customWidth="1"/>
    <col min="6933" max="6933" width="1.6640625" style="60" customWidth="1"/>
    <col min="6934" max="7159" width="8.83203125" style="60"/>
    <col min="7160" max="7160" width="40" style="60" customWidth="1"/>
    <col min="7161" max="7161" width="11.5" style="60" customWidth="1"/>
    <col min="7162" max="7162" width="24" style="60" customWidth="1"/>
    <col min="7163" max="7166" width="15.83203125" style="60" customWidth="1"/>
    <col min="7167" max="7167" width="1.6640625" style="60" customWidth="1"/>
    <col min="7168" max="7169" width="26" style="60" customWidth="1"/>
    <col min="7170" max="7170" width="1.6640625" style="60" customWidth="1"/>
    <col min="7171" max="7173" width="18.6640625" style="60" customWidth="1"/>
    <col min="7174" max="7174" width="1.6640625" style="60" customWidth="1"/>
    <col min="7175" max="7175" width="25.5" style="60" customWidth="1"/>
    <col min="7176" max="7176" width="20.6640625" style="60" customWidth="1"/>
    <col min="7177" max="7177" width="1.6640625" style="60" customWidth="1"/>
    <col min="7178" max="7179" width="25.5" style="60" customWidth="1"/>
    <col min="7180" max="7180" width="20.6640625" style="60" customWidth="1"/>
    <col min="7181" max="7181" width="1.6640625" style="60" customWidth="1"/>
    <col min="7182" max="7182" width="41.5" style="60" customWidth="1"/>
    <col min="7183" max="7183" width="11.5" style="60" customWidth="1"/>
    <col min="7184" max="7184" width="23" style="60" customWidth="1"/>
    <col min="7185" max="7188" width="18.6640625" style="60" customWidth="1"/>
    <col min="7189" max="7189" width="1.6640625" style="60" customWidth="1"/>
    <col min="7190" max="7415" width="8.83203125" style="60"/>
    <col min="7416" max="7416" width="40" style="60" customWidth="1"/>
    <col min="7417" max="7417" width="11.5" style="60" customWidth="1"/>
    <col min="7418" max="7418" width="24" style="60" customWidth="1"/>
    <col min="7419" max="7422" width="15.83203125" style="60" customWidth="1"/>
    <col min="7423" max="7423" width="1.6640625" style="60" customWidth="1"/>
    <col min="7424" max="7425" width="26" style="60" customWidth="1"/>
    <col min="7426" max="7426" width="1.6640625" style="60" customWidth="1"/>
    <col min="7427" max="7429" width="18.6640625" style="60" customWidth="1"/>
    <col min="7430" max="7430" width="1.6640625" style="60" customWidth="1"/>
    <col min="7431" max="7431" width="25.5" style="60" customWidth="1"/>
    <col min="7432" max="7432" width="20.6640625" style="60" customWidth="1"/>
    <col min="7433" max="7433" width="1.6640625" style="60" customWidth="1"/>
    <col min="7434" max="7435" width="25.5" style="60" customWidth="1"/>
    <col min="7436" max="7436" width="20.6640625" style="60" customWidth="1"/>
    <col min="7437" max="7437" width="1.6640625" style="60" customWidth="1"/>
    <col min="7438" max="7438" width="41.5" style="60" customWidth="1"/>
    <col min="7439" max="7439" width="11.5" style="60" customWidth="1"/>
    <col min="7440" max="7440" width="23" style="60" customWidth="1"/>
    <col min="7441" max="7444" width="18.6640625" style="60" customWidth="1"/>
    <col min="7445" max="7445" width="1.6640625" style="60" customWidth="1"/>
    <col min="7446" max="7671" width="8.83203125" style="60"/>
    <col min="7672" max="7672" width="40" style="60" customWidth="1"/>
    <col min="7673" max="7673" width="11.5" style="60" customWidth="1"/>
    <col min="7674" max="7674" width="24" style="60" customWidth="1"/>
    <col min="7675" max="7678" width="15.83203125" style="60" customWidth="1"/>
    <col min="7679" max="7679" width="1.6640625" style="60" customWidth="1"/>
    <col min="7680" max="7681" width="26" style="60" customWidth="1"/>
    <col min="7682" max="7682" width="1.6640625" style="60" customWidth="1"/>
    <col min="7683" max="7685" width="18.6640625" style="60" customWidth="1"/>
    <col min="7686" max="7686" width="1.6640625" style="60" customWidth="1"/>
    <col min="7687" max="7687" width="25.5" style="60" customWidth="1"/>
    <col min="7688" max="7688" width="20.6640625" style="60" customWidth="1"/>
    <col min="7689" max="7689" width="1.6640625" style="60" customWidth="1"/>
    <col min="7690" max="7691" width="25.5" style="60" customWidth="1"/>
    <col min="7692" max="7692" width="20.6640625" style="60" customWidth="1"/>
    <col min="7693" max="7693" width="1.6640625" style="60" customWidth="1"/>
    <col min="7694" max="7694" width="41.5" style="60" customWidth="1"/>
    <col min="7695" max="7695" width="11.5" style="60" customWidth="1"/>
    <col min="7696" max="7696" width="23" style="60" customWidth="1"/>
    <col min="7697" max="7700" width="18.6640625" style="60" customWidth="1"/>
    <col min="7701" max="7701" width="1.6640625" style="60" customWidth="1"/>
    <col min="7702" max="7927" width="8.83203125" style="60"/>
    <col min="7928" max="7928" width="40" style="60" customWidth="1"/>
    <col min="7929" max="7929" width="11.5" style="60" customWidth="1"/>
    <col min="7930" max="7930" width="24" style="60" customWidth="1"/>
    <col min="7931" max="7934" width="15.83203125" style="60" customWidth="1"/>
    <col min="7935" max="7935" width="1.6640625" style="60" customWidth="1"/>
    <col min="7936" max="7937" width="26" style="60" customWidth="1"/>
    <col min="7938" max="7938" width="1.6640625" style="60" customWidth="1"/>
    <col min="7939" max="7941" width="18.6640625" style="60" customWidth="1"/>
    <col min="7942" max="7942" width="1.6640625" style="60" customWidth="1"/>
    <col min="7943" max="7943" width="25.5" style="60" customWidth="1"/>
    <col min="7944" max="7944" width="20.6640625" style="60" customWidth="1"/>
    <col min="7945" max="7945" width="1.6640625" style="60" customWidth="1"/>
    <col min="7946" max="7947" width="25.5" style="60" customWidth="1"/>
    <col min="7948" max="7948" width="20.6640625" style="60" customWidth="1"/>
    <col min="7949" max="7949" width="1.6640625" style="60" customWidth="1"/>
    <col min="7950" max="7950" width="41.5" style="60" customWidth="1"/>
    <col min="7951" max="7951" width="11.5" style="60" customWidth="1"/>
    <col min="7952" max="7952" width="23" style="60" customWidth="1"/>
    <col min="7953" max="7956" width="18.6640625" style="60" customWidth="1"/>
    <col min="7957" max="7957" width="1.6640625" style="60" customWidth="1"/>
    <col min="7958" max="8183" width="8.83203125" style="60"/>
    <col min="8184" max="8184" width="40" style="60" customWidth="1"/>
    <col min="8185" max="8185" width="11.5" style="60" customWidth="1"/>
    <col min="8186" max="8186" width="24" style="60" customWidth="1"/>
    <col min="8187" max="8190" width="15.83203125" style="60" customWidth="1"/>
    <col min="8191" max="8191" width="1.6640625" style="60" customWidth="1"/>
    <col min="8192" max="8193" width="26" style="60" customWidth="1"/>
    <col min="8194" max="8194" width="1.6640625" style="60" customWidth="1"/>
    <col min="8195" max="8197" width="18.6640625" style="60" customWidth="1"/>
    <col min="8198" max="8198" width="1.6640625" style="60" customWidth="1"/>
    <col min="8199" max="8199" width="25.5" style="60" customWidth="1"/>
    <col min="8200" max="8200" width="20.6640625" style="60" customWidth="1"/>
    <col min="8201" max="8201" width="1.6640625" style="60" customWidth="1"/>
    <col min="8202" max="8203" width="25.5" style="60" customWidth="1"/>
    <col min="8204" max="8204" width="20.6640625" style="60" customWidth="1"/>
    <col min="8205" max="8205" width="1.6640625" style="60" customWidth="1"/>
    <col min="8206" max="8206" width="41.5" style="60" customWidth="1"/>
    <col min="8207" max="8207" width="11.5" style="60" customWidth="1"/>
    <col min="8208" max="8208" width="23" style="60" customWidth="1"/>
    <col min="8209" max="8212" width="18.6640625" style="60" customWidth="1"/>
    <col min="8213" max="8213" width="1.6640625" style="60" customWidth="1"/>
    <col min="8214" max="8439" width="8.83203125" style="60"/>
    <col min="8440" max="8440" width="40" style="60" customWidth="1"/>
    <col min="8441" max="8441" width="11.5" style="60" customWidth="1"/>
    <col min="8442" max="8442" width="24" style="60" customWidth="1"/>
    <col min="8443" max="8446" width="15.83203125" style="60" customWidth="1"/>
    <col min="8447" max="8447" width="1.6640625" style="60" customWidth="1"/>
    <col min="8448" max="8449" width="26" style="60" customWidth="1"/>
    <col min="8450" max="8450" width="1.6640625" style="60" customWidth="1"/>
    <col min="8451" max="8453" width="18.6640625" style="60" customWidth="1"/>
    <col min="8454" max="8454" width="1.6640625" style="60" customWidth="1"/>
    <col min="8455" max="8455" width="25.5" style="60" customWidth="1"/>
    <col min="8456" max="8456" width="20.6640625" style="60" customWidth="1"/>
    <col min="8457" max="8457" width="1.6640625" style="60" customWidth="1"/>
    <col min="8458" max="8459" width="25.5" style="60" customWidth="1"/>
    <col min="8460" max="8460" width="20.6640625" style="60" customWidth="1"/>
    <col min="8461" max="8461" width="1.6640625" style="60" customWidth="1"/>
    <col min="8462" max="8462" width="41.5" style="60" customWidth="1"/>
    <col min="8463" max="8463" width="11.5" style="60" customWidth="1"/>
    <col min="8464" max="8464" width="23" style="60" customWidth="1"/>
    <col min="8465" max="8468" width="18.6640625" style="60" customWidth="1"/>
    <col min="8469" max="8469" width="1.6640625" style="60" customWidth="1"/>
    <col min="8470" max="8695" width="8.83203125" style="60"/>
    <col min="8696" max="8696" width="40" style="60" customWidth="1"/>
    <col min="8697" max="8697" width="11.5" style="60" customWidth="1"/>
    <col min="8698" max="8698" width="24" style="60" customWidth="1"/>
    <col min="8699" max="8702" width="15.83203125" style="60" customWidth="1"/>
    <col min="8703" max="8703" width="1.6640625" style="60" customWidth="1"/>
    <col min="8704" max="8705" width="26" style="60" customWidth="1"/>
    <col min="8706" max="8706" width="1.6640625" style="60" customWidth="1"/>
    <col min="8707" max="8709" width="18.6640625" style="60" customWidth="1"/>
    <col min="8710" max="8710" width="1.6640625" style="60" customWidth="1"/>
    <col min="8711" max="8711" width="25.5" style="60" customWidth="1"/>
    <col min="8712" max="8712" width="20.6640625" style="60" customWidth="1"/>
    <col min="8713" max="8713" width="1.6640625" style="60" customWidth="1"/>
    <col min="8714" max="8715" width="25.5" style="60" customWidth="1"/>
    <col min="8716" max="8716" width="20.6640625" style="60" customWidth="1"/>
    <col min="8717" max="8717" width="1.6640625" style="60" customWidth="1"/>
    <col min="8718" max="8718" width="41.5" style="60" customWidth="1"/>
    <col min="8719" max="8719" width="11.5" style="60" customWidth="1"/>
    <col min="8720" max="8720" width="23" style="60" customWidth="1"/>
    <col min="8721" max="8724" width="18.6640625" style="60" customWidth="1"/>
    <col min="8725" max="8725" width="1.6640625" style="60" customWidth="1"/>
    <col min="8726" max="8951" width="8.83203125" style="60"/>
    <col min="8952" max="8952" width="40" style="60" customWidth="1"/>
    <col min="8953" max="8953" width="11.5" style="60" customWidth="1"/>
    <col min="8954" max="8954" width="24" style="60" customWidth="1"/>
    <col min="8955" max="8958" width="15.83203125" style="60" customWidth="1"/>
    <col min="8959" max="8959" width="1.6640625" style="60" customWidth="1"/>
    <col min="8960" max="8961" width="26" style="60" customWidth="1"/>
    <col min="8962" max="8962" width="1.6640625" style="60" customWidth="1"/>
    <col min="8963" max="8965" width="18.6640625" style="60" customWidth="1"/>
    <col min="8966" max="8966" width="1.6640625" style="60" customWidth="1"/>
    <col min="8967" max="8967" width="25.5" style="60" customWidth="1"/>
    <col min="8968" max="8968" width="20.6640625" style="60" customWidth="1"/>
    <col min="8969" max="8969" width="1.6640625" style="60" customWidth="1"/>
    <col min="8970" max="8971" width="25.5" style="60" customWidth="1"/>
    <col min="8972" max="8972" width="20.6640625" style="60" customWidth="1"/>
    <col min="8973" max="8973" width="1.6640625" style="60" customWidth="1"/>
    <col min="8974" max="8974" width="41.5" style="60" customWidth="1"/>
    <col min="8975" max="8975" width="11.5" style="60" customWidth="1"/>
    <col min="8976" max="8976" width="23" style="60" customWidth="1"/>
    <col min="8977" max="8980" width="18.6640625" style="60" customWidth="1"/>
    <col min="8981" max="8981" width="1.6640625" style="60" customWidth="1"/>
    <col min="8982" max="9207" width="8.83203125" style="60"/>
    <col min="9208" max="9208" width="40" style="60" customWidth="1"/>
    <col min="9209" max="9209" width="11.5" style="60" customWidth="1"/>
    <col min="9210" max="9210" width="24" style="60" customWidth="1"/>
    <col min="9211" max="9214" width="15.83203125" style="60" customWidth="1"/>
    <col min="9215" max="9215" width="1.6640625" style="60" customWidth="1"/>
    <col min="9216" max="9217" width="26" style="60" customWidth="1"/>
    <col min="9218" max="9218" width="1.6640625" style="60" customWidth="1"/>
    <col min="9219" max="9221" width="18.6640625" style="60" customWidth="1"/>
    <col min="9222" max="9222" width="1.6640625" style="60" customWidth="1"/>
    <col min="9223" max="9223" width="25.5" style="60" customWidth="1"/>
    <col min="9224" max="9224" width="20.6640625" style="60" customWidth="1"/>
    <col min="9225" max="9225" width="1.6640625" style="60" customWidth="1"/>
    <col min="9226" max="9227" width="25.5" style="60" customWidth="1"/>
    <col min="9228" max="9228" width="20.6640625" style="60" customWidth="1"/>
    <col min="9229" max="9229" width="1.6640625" style="60" customWidth="1"/>
    <col min="9230" max="9230" width="41.5" style="60" customWidth="1"/>
    <col min="9231" max="9231" width="11.5" style="60" customWidth="1"/>
    <col min="9232" max="9232" width="23" style="60" customWidth="1"/>
    <col min="9233" max="9236" width="18.6640625" style="60" customWidth="1"/>
    <col min="9237" max="9237" width="1.6640625" style="60" customWidth="1"/>
    <col min="9238" max="9463" width="8.83203125" style="60"/>
    <col min="9464" max="9464" width="40" style="60" customWidth="1"/>
    <col min="9465" max="9465" width="11.5" style="60" customWidth="1"/>
    <col min="9466" max="9466" width="24" style="60" customWidth="1"/>
    <col min="9467" max="9470" width="15.83203125" style="60" customWidth="1"/>
    <col min="9471" max="9471" width="1.6640625" style="60" customWidth="1"/>
    <col min="9472" max="9473" width="26" style="60" customWidth="1"/>
    <col min="9474" max="9474" width="1.6640625" style="60" customWidth="1"/>
    <col min="9475" max="9477" width="18.6640625" style="60" customWidth="1"/>
    <col min="9478" max="9478" width="1.6640625" style="60" customWidth="1"/>
    <col min="9479" max="9479" width="25.5" style="60" customWidth="1"/>
    <col min="9480" max="9480" width="20.6640625" style="60" customWidth="1"/>
    <col min="9481" max="9481" width="1.6640625" style="60" customWidth="1"/>
    <col min="9482" max="9483" width="25.5" style="60" customWidth="1"/>
    <col min="9484" max="9484" width="20.6640625" style="60" customWidth="1"/>
    <col min="9485" max="9485" width="1.6640625" style="60" customWidth="1"/>
    <col min="9486" max="9486" width="41.5" style="60" customWidth="1"/>
    <col min="9487" max="9487" width="11.5" style="60" customWidth="1"/>
    <col min="9488" max="9488" width="23" style="60" customWidth="1"/>
    <col min="9489" max="9492" width="18.6640625" style="60" customWidth="1"/>
    <col min="9493" max="9493" width="1.6640625" style="60" customWidth="1"/>
    <col min="9494" max="9719" width="8.83203125" style="60"/>
    <col min="9720" max="9720" width="40" style="60" customWidth="1"/>
    <col min="9721" max="9721" width="11.5" style="60" customWidth="1"/>
    <col min="9722" max="9722" width="24" style="60" customWidth="1"/>
    <col min="9723" max="9726" width="15.83203125" style="60" customWidth="1"/>
    <col min="9727" max="9727" width="1.6640625" style="60" customWidth="1"/>
    <col min="9728" max="9729" width="26" style="60" customWidth="1"/>
    <col min="9730" max="9730" width="1.6640625" style="60" customWidth="1"/>
    <col min="9731" max="9733" width="18.6640625" style="60" customWidth="1"/>
    <col min="9734" max="9734" width="1.6640625" style="60" customWidth="1"/>
    <col min="9735" max="9735" width="25.5" style="60" customWidth="1"/>
    <col min="9736" max="9736" width="20.6640625" style="60" customWidth="1"/>
    <col min="9737" max="9737" width="1.6640625" style="60" customWidth="1"/>
    <col min="9738" max="9739" width="25.5" style="60" customWidth="1"/>
    <col min="9740" max="9740" width="20.6640625" style="60" customWidth="1"/>
    <col min="9741" max="9741" width="1.6640625" style="60" customWidth="1"/>
    <col min="9742" max="9742" width="41.5" style="60" customWidth="1"/>
    <col min="9743" max="9743" width="11.5" style="60" customWidth="1"/>
    <col min="9744" max="9744" width="23" style="60" customWidth="1"/>
    <col min="9745" max="9748" width="18.6640625" style="60" customWidth="1"/>
    <col min="9749" max="9749" width="1.6640625" style="60" customWidth="1"/>
    <col min="9750" max="9975" width="8.83203125" style="60"/>
    <col min="9976" max="9976" width="40" style="60" customWidth="1"/>
    <col min="9977" max="9977" width="11.5" style="60" customWidth="1"/>
    <col min="9978" max="9978" width="24" style="60" customWidth="1"/>
    <col min="9979" max="9982" width="15.83203125" style="60" customWidth="1"/>
    <col min="9983" max="9983" width="1.6640625" style="60" customWidth="1"/>
    <col min="9984" max="9985" width="26" style="60" customWidth="1"/>
    <col min="9986" max="9986" width="1.6640625" style="60" customWidth="1"/>
    <col min="9987" max="9989" width="18.6640625" style="60" customWidth="1"/>
    <col min="9990" max="9990" width="1.6640625" style="60" customWidth="1"/>
    <col min="9991" max="9991" width="25.5" style="60" customWidth="1"/>
    <col min="9992" max="9992" width="20.6640625" style="60" customWidth="1"/>
    <col min="9993" max="9993" width="1.6640625" style="60" customWidth="1"/>
    <col min="9994" max="9995" width="25.5" style="60" customWidth="1"/>
    <col min="9996" max="9996" width="20.6640625" style="60" customWidth="1"/>
    <col min="9997" max="9997" width="1.6640625" style="60" customWidth="1"/>
    <col min="9998" max="9998" width="41.5" style="60" customWidth="1"/>
    <col min="9999" max="9999" width="11.5" style="60" customWidth="1"/>
    <col min="10000" max="10000" width="23" style="60" customWidth="1"/>
    <col min="10001" max="10004" width="18.6640625" style="60" customWidth="1"/>
    <col min="10005" max="10005" width="1.6640625" style="60" customWidth="1"/>
    <col min="10006" max="10231" width="8.83203125" style="60"/>
    <col min="10232" max="10232" width="40" style="60" customWidth="1"/>
    <col min="10233" max="10233" width="11.5" style="60" customWidth="1"/>
    <col min="10234" max="10234" width="24" style="60" customWidth="1"/>
    <col min="10235" max="10238" width="15.83203125" style="60" customWidth="1"/>
    <col min="10239" max="10239" width="1.6640625" style="60" customWidth="1"/>
    <col min="10240" max="10241" width="26" style="60" customWidth="1"/>
    <col min="10242" max="10242" width="1.6640625" style="60" customWidth="1"/>
    <col min="10243" max="10245" width="18.6640625" style="60" customWidth="1"/>
    <col min="10246" max="10246" width="1.6640625" style="60" customWidth="1"/>
    <col min="10247" max="10247" width="25.5" style="60" customWidth="1"/>
    <col min="10248" max="10248" width="20.6640625" style="60" customWidth="1"/>
    <col min="10249" max="10249" width="1.6640625" style="60" customWidth="1"/>
    <col min="10250" max="10251" width="25.5" style="60" customWidth="1"/>
    <col min="10252" max="10252" width="20.6640625" style="60" customWidth="1"/>
    <col min="10253" max="10253" width="1.6640625" style="60" customWidth="1"/>
    <col min="10254" max="10254" width="41.5" style="60" customWidth="1"/>
    <col min="10255" max="10255" width="11.5" style="60" customWidth="1"/>
    <col min="10256" max="10256" width="23" style="60" customWidth="1"/>
    <col min="10257" max="10260" width="18.6640625" style="60" customWidth="1"/>
    <col min="10261" max="10261" width="1.6640625" style="60" customWidth="1"/>
    <col min="10262" max="10487" width="8.83203125" style="60"/>
    <col min="10488" max="10488" width="40" style="60" customWidth="1"/>
    <col min="10489" max="10489" width="11.5" style="60" customWidth="1"/>
    <col min="10490" max="10490" width="24" style="60" customWidth="1"/>
    <col min="10491" max="10494" width="15.83203125" style="60" customWidth="1"/>
    <col min="10495" max="10495" width="1.6640625" style="60" customWidth="1"/>
    <col min="10496" max="10497" width="26" style="60" customWidth="1"/>
    <col min="10498" max="10498" width="1.6640625" style="60" customWidth="1"/>
    <col min="10499" max="10501" width="18.6640625" style="60" customWidth="1"/>
    <col min="10502" max="10502" width="1.6640625" style="60" customWidth="1"/>
    <col min="10503" max="10503" width="25.5" style="60" customWidth="1"/>
    <col min="10504" max="10504" width="20.6640625" style="60" customWidth="1"/>
    <col min="10505" max="10505" width="1.6640625" style="60" customWidth="1"/>
    <col min="10506" max="10507" width="25.5" style="60" customWidth="1"/>
    <col min="10508" max="10508" width="20.6640625" style="60" customWidth="1"/>
    <col min="10509" max="10509" width="1.6640625" style="60" customWidth="1"/>
    <col min="10510" max="10510" width="41.5" style="60" customWidth="1"/>
    <col min="10511" max="10511" width="11.5" style="60" customWidth="1"/>
    <col min="10512" max="10512" width="23" style="60" customWidth="1"/>
    <col min="10513" max="10516" width="18.6640625" style="60" customWidth="1"/>
    <col min="10517" max="10517" width="1.6640625" style="60" customWidth="1"/>
    <col min="10518" max="10743" width="8.83203125" style="60"/>
    <col min="10744" max="10744" width="40" style="60" customWidth="1"/>
    <col min="10745" max="10745" width="11.5" style="60" customWidth="1"/>
    <col min="10746" max="10746" width="24" style="60" customWidth="1"/>
    <col min="10747" max="10750" width="15.83203125" style="60" customWidth="1"/>
    <col min="10751" max="10751" width="1.6640625" style="60" customWidth="1"/>
    <col min="10752" max="10753" width="26" style="60" customWidth="1"/>
    <col min="10754" max="10754" width="1.6640625" style="60" customWidth="1"/>
    <col min="10755" max="10757" width="18.6640625" style="60" customWidth="1"/>
    <col min="10758" max="10758" width="1.6640625" style="60" customWidth="1"/>
    <col min="10759" max="10759" width="25.5" style="60" customWidth="1"/>
    <col min="10760" max="10760" width="20.6640625" style="60" customWidth="1"/>
    <col min="10761" max="10761" width="1.6640625" style="60" customWidth="1"/>
    <col min="10762" max="10763" width="25.5" style="60" customWidth="1"/>
    <col min="10764" max="10764" width="20.6640625" style="60" customWidth="1"/>
    <col min="10765" max="10765" width="1.6640625" style="60" customWidth="1"/>
    <col min="10766" max="10766" width="41.5" style="60" customWidth="1"/>
    <col min="10767" max="10767" width="11.5" style="60" customWidth="1"/>
    <col min="10768" max="10768" width="23" style="60" customWidth="1"/>
    <col min="10769" max="10772" width="18.6640625" style="60" customWidth="1"/>
    <col min="10773" max="10773" width="1.6640625" style="60" customWidth="1"/>
    <col min="10774" max="10999" width="8.83203125" style="60"/>
    <col min="11000" max="11000" width="40" style="60" customWidth="1"/>
    <col min="11001" max="11001" width="11.5" style="60" customWidth="1"/>
    <col min="11002" max="11002" width="24" style="60" customWidth="1"/>
    <col min="11003" max="11006" width="15.83203125" style="60" customWidth="1"/>
    <col min="11007" max="11007" width="1.6640625" style="60" customWidth="1"/>
    <col min="11008" max="11009" width="26" style="60" customWidth="1"/>
    <col min="11010" max="11010" width="1.6640625" style="60" customWidth="1"/>
    <col min="11011" max="11013" width="18.6640625" style="60" customWidth="1"/>
    <col min="11014" max="11014" width="1.6640625" style="60" customWidth="1"/>
    <col min="11015" max="11015" width="25.5" style="60" customWidth="1"/>
    <col min="11016" max="11016" width="20.6640625" style="60" customWidth="1"/>
    <col min="11017" max="11017" width="1.6640625" style="60" customWidth="1"/>
    <col min="11018" max="11019" width="25.5" style="60" customWidth="1"/>
    <col min="11020" max="11020" width="20.6640625" style="60" customWidth="1"/>
    <col min="11021" max="11021" width="1.6640625" style="60" customWidth="1"/>
    <col min="11022" max="11022" width="41.5" style="60" customWidth="1"/>
    <col min="11023" max="11023" width="11.5" style="60" customWidth="1"/>
    <col min="11024" max="11024" width="23" style="60" customWidth="1"/>
    <col min="11025" max="11028" width="18.6640625" style="60" customWidth="1"/>
    <col min="11029" max="11029" width="1.6640625" style="60" customWidth="1"/>
    <col min="11030" max="11255" width="8.83203125" style="60"/>
    <col min="11256" max="11256" width="40" style="60" customWidth="1"/>
    <col min="11257" max="11257" width="11.5" style="60" customWidth="1"/>
    <col min="11258" max="11258" width="24" style="60" customWidth="1"/>
    <col min="11259" max="11262" width="15.83203125" style="60" customWidth="1"/>
    <col min="11263" max="11263" width="1.6640625" style="60" customWidth="1"/>
    <col min="11264" max="11265" width="26" style="60" customWidth="1"/>
    <col min="11266" max="11266" width="1.6640625" style="60" customWidth="1"/>
    <col min="11267" max="11269" width="18.6640625" style="60" customWidth="1"/>
    <col min="11270" max="11270" width="1.6640625" style="60" customWidth="1"/>
    <col min="11271" max="11271" width="25.5" style="60" customWidth="1"/>
    <col min="11272" max="11272" width="20.6640625" style="60" customWidth="1"/>
    <col min="11273" max="11273" width="1.6640625" style="60" customWidth="1"/>
    <col min="11274" max="11275" width="25.5" style="60" customWidth="1"/>
    <col min="11276" max="11276" width="20.6640625" style="60" customWidth="1"/>
    <col min="11277" max="11277" width="1.6640625" style="60" customWidth="1"/>
    <col min="11278" max="11278" width="41.5" style="60" customWidth="1"/>
    <col min="11279" max="11279" width="11.5" style="60" customWidth="1"/>
    <col min="11280" max="11280" width="23" style="60" customWidth="1"/>
    <col min="11281" max="11284" width="18.6640625" style="60" customWidth="1"/>
    <col min="11285" max="11285" width="1.6640625" style="60" customWidth="1"/>
    <col min="11286" max="11511" width="8.83203125" style="60"/>
    <col min="11512" max="11512" width="40" style="60" customWidth="1"/>
    <col min="11513" max="11513" width="11.5" style="60" customWidth="1"/>
    <col min="11514" max="11514" width="24" style="60" customWidth="1"/>
    <col min="11515" max="11518" width="15.83203125" style="60" customWidth="1"/>
    <col min="11519" max="11519" width="1.6640625" style="60" customWidth="1"/>
    <col min="11520" max="11521" width="26" style="60" customWidth="1"/>
    <col min="11522" max="11522" width="1.6640625" style="60" customWidth="1"/>
    <col min="11523" max="11525" width="18.6640625" style="60" customWidth="1"/>
    <col min="11526" max="11526" width="1.6640625" style="60" customWidth="1"/>
    <col min="11527" max="11527" width="25.5" style="60" customWidth="1"/>
    <col min="11528" max="11528" width="20.6640625" style="60" customWidth="1"/>
    <col min="11529" max="11529" width="1.6640625" style="60" customWidth="1"/>
    <col min="11530" max="11531" width="25.5" style="60" customWidth="1"/>
    <col min="11532" max="11532" width="20.6640625" style="60" customWidth="1"/>
    <col min="11533" max="11533" width="1.6640625" style="60" customWidth="1"/>
    <col min="11534" max="11534" width="41.5" style="60" customWidth="1"/>
    <col min="11535" max="11535" width="11.5" style="60" customWidth="1"/>
    <col min="11536" max="11536" width="23" style="60" customWidth="1"/>
    <col min="11537" max="11540" width="18.6640625" style="60" customWidth="1"/>
    <col min="11541" max="11541" width="1.6640625" style="60" customWidth="1"/>
    <col min="11542" max="11767" width="8.83203125" style="60"/>
    <col min="11768" max="11768" width="40" style="60" customWidth="1"/>
    <col min="11769" max="11769" width="11.5" style="60" customWidth="1"/>
    <col min="11770" max="11770" width="24" style="60" customWidth="1"/>
    <col min="11771" max="11774" width="15.83203125" style="60" customWidth="1"/>
    <col min="11775" max="11775" width="1.6640625" style="60" customWidth="1"/>
    <col min="11776" max="11777" width="26" style="60" customWidth="1"/>
    <col min="11778" max="11778" width="1.6640625" style="60" customWidth="1"/>
    <col min="11779" max="11781" width="18.6640625" style="60" customWidth="1"/>
    <col min="11782" max="11782" width="1.6640625" style="60" customWidth="1"/>
    <col min="11783" max="11783" width="25.5" style="60" customWidth="1"/>
    <col min="11784" max="11784" width="20.6640625" style="60" customWidth="1"/>
    <col min="11785" max="11785" width="1.6640625" style="60" customWidth="1"/>
    <col min="11786" max="11787" width="25.5" style="60" customWidth="1"/>
    <col min="11788" max="11788" width="20.6640625" style="60" customWidth="1"/>
    <col min="11789" max="11789" width="1.6640625" style="60" customWidth="1"/>
    <col min="11790" max="11790" width="41.5" style="60" customWidth="1"/>
    <col min="11791" max="11791" width="11.5" style="60" customWidth="1"/>
    <col min="11792" max="11792" width="23" style="60" customWidth="1"/>
    <col min="11793" max="11796" width="18.6640625" style="60" customWidth="1"/>
    <col min="11797" max="11797" width="1.6640625" style="60" customWidth="1"/>
    <col min="11798" max="12023" width="8.83203125" style="60"/>
    <col min="12024" max="12024" width="40" style="60" customWidth="1"/>
    <col min="12025" max="12025" width="11.5" style="60" customWidth="1"/>
    <col min="12026" max="12026" width="24" style="60" customWidth="1"/>
    <col min="12027" max="12030" width="15.83203125" style="60" customWidth="1"/>
    <col min="12031" max="12031" width="1.6640625" style="60" customWidth="1"/>
    <col min="12032" max="12033" width="26" style="60" customWidth="1"/>
    <col min="12034" max="12034" width="1.6640625" style="60" customWidth="1"/>
    <col min="12035" max="12037" width="18.6640625" style="60" customWidth="1"/>
    <col min="12038" max="12038" width="1.6640625" style="60" customWidth="1"/>
    <col min="12039" max="12039" width="25.5" style="60" customWidth="1"/>
    <col min="12040" max="12040" width="20.6640625" style="60" customWidth="1"/>
    <col min="12041" max="12041" width="1.6640625" style="60" customWidth="1"/>
    <col min="12042" max="12043" width="25.5" style="60" customWidth="1"/>
    <col min="12044" max="12044" width="20.6640625" style="60" customWidth="1"/>
    <col min="12045" max="12045" width="1.6640625" style="60" customWidth="1"/>
    <col min="12046" max="12046" width="41.5" style="60" customWidth="1"/>
    <col min="12047" max="12047" width="11.5" style="60" customWidth="1"/>
    <col min="12048" max="12048" width="23" style="60" customWidth="1"/>
    <col min="12049" max="12052" width="18.6640625" style="60" customWidth="1"/>
    <col min="12053" max="12053" width="1.6640625" style="60" customWidth="1"/>
    <col min="12054" max="12279" width="8.83203125" style="60"/>
    <col min="12280" max="12280" width="40" style="60" customWidth="1"/>
    <col min="12281" max="12281" width="11.5" style="60" customWidth="1"/>
    <col min="12282" max="12282" width="24" style="60" customWidth="1"/>
    <col min="12283" max="12286" width="15.83203125" style="60" customWidth="1"/>
    <col min="12287" max="12287" width="1.6640625" style="60" customWidth="1"/>
    <col min="12288" max="12289" width="26" style="60" customWidth="1"/>
    <col min="12290" max="12290" width="1.6640625" style="60" customWidth="1"/>
    <col min="12291" max="12293" width="18.6640625" style="60" customWidth="1"/>
    <col min="12294" max="12294" width="1.6640625" style="60" customWidth="1"/>
    <col min="12295" max="12295" width="25.5" style="60" customWidth="1"/>
    <col min="12296" max="12296" width="20.6640625" style="60" customWidth="1"/>
    <col min="12297" max="12297" width="1.6640625" style="60" customWidth="1"/>
    <col min="12298" max="12299" width="25.5" style="60" customWidth="1"/>
    <col min="12300" max="12300" width="20.6640625" style="60" customWidth="1"/>
    <col min="12301" max="12301" width="1.6640625" style="60" customWidth="1"/>
    <col min="12302" max="12302" width="41.5" style="60" customWidth="1"/>
    <col min="12303" max="12303" width="11.5" style="60" customWidth="1"/>
    <col min="12304" max="12304" width="23" style="60" customWidth="1"/>
    <col min="12305" max="12308" width="18.6640625" style="60" customWidth="1"/>
    <col min="12309" max="12309" width="1.6640625" style="60" customWidth="1"/>
    <col min="12310" max="12535" width="8.83203125" style="60"/>
    <col min="12536" max="12536" width="40" style="60" customWidth="1"/>
    <col min="12537" max="12537" width="11.5" style="60" customWidth="1"/>
    <col min="12538" max="12538" width="24" style="60" customWidth="1"/>
    <col min="12539" max="12542" width="15.83203125" style="60" customWidth="1"/>
    <col min="12543" max="12543" width="1.6640625" style="60" customWidth="1"/>
    <col min="12544" max="12545" width="26" style="60" customWidth="1"/>
    <col min="12546" max="12546" width="1.6640625" style="60" customWidth="1"/>
    <col min="12547" max="12549" width="18.6640625" style="60" customWidth="1"/>
    <col min="12550" max="12550" width="1.6640625" style="60" customWidth="1"/>
    <col min="12551" max="12551" width="25.5" style="60" customWidth="1"/>
    <col min="12552" max="12552" width="20.6640625" style="60" customWidth="1"/>
    <col min="12553" max="12553" width="1.6640625" style="60" customWidth="1"/>
    <col min="12554" max="12555" width="25.5" style="60" customWidth="1"/>
    <col min="12556" max="12556" width="20.6640625" style="60" customWidth="1"/>
    <col min="12557" max="12557" width="1.6640625" style="60" customWidth="1"/>
    <col min="12558" max="12558" width="41.5" style="60" customWidth="1"/>
    <col min="12559" max="12559" width="11.5" style="60" customWidth="1"/>
    <col min="12560" max="12560" width="23" style="60" customWidth="1"/>
    <col min="12561" max="12564" width="18.6640625" style="60" customWidth="1"/>
    <col min="12565" max="12565" width="1.6640625" style="60" customWidth="1"/>
    <col min="12566" max="12791" width="8.83203125" style="60"/>
    <col min="12792" max="12792" width="40" style="60" customWidth="1"/>
    <col min="12793" max="12793" width="11.5" style="60" customWidth="1"/>
    <col min="12794" max="12794" width="24" style="60" customWidth="1"/>
    <col min="12795" max="12798" width="15.83203125" style="60" customWidth="1"/>
    <col min="12799" max="12799" width="1.6640625" style="60" customWidth="1"/>
    <col min="12800" max="12801" width="26" style="60" customWidth="1"/>
    <col min="12802" max="12802" width="1.6640625" style="60" customWidth="1"/>
    <col min="12803" max="12805" width="18.6640625" style="60" customWidth="1"/>
    <col min="12806" max="12806" width="1.6640625" style="60" customWidth="1"/>
    <col min="12807" max="12807" width="25.5" style="60" customWidth="1"/>
    <col min="12808" max="12808" width="20.6640625" style="60" customWidth="1"/>
    <col min="12809" max="12809" width="1.6640625" style="60" customWidth="1"/>
    <col min="12810" max="12811" width="25.5" style="60" customWidth="1"/>
    <col min="12812" max="12812" width="20.6640625" style="60" customWidth="1"/>
    <col min="12813" max="12813" width="1.6640625" style="60" customWidth="1"/>
    <col min="12814" max="12814" width="41.5" style="60" customWidth="1"/>
    <col min="12815" max="12815" width="11.5" style="60" customWidth="1"/>
    <col min="12816" max="12816" width="23" style="60" customWidth="1"/>
    <col min="12817" max="12820" width="18.6640625" style="60" customWidth="1"/>
    <col min="12821" max="12821" width="1.6640625" style="60" customWidth="1"/>
    <col min="12822" max="13047" width="8.83203125" style="60"/>
    <col min="13048" max="13048" width="40" style="60" customWidth="1"/>
    <col min="13049" max="13049" width="11.5" style="60" customWidth="1"/>
    <col min="13050" max="13050" width="24" style="60" customWidth="1"/>
    <col min="13051" max="13054" width="15.83203125" style="60" customWidth="1"/>
    <col min="13055" max="13055" width="1.6640625" style="60" customWidth="1"/>
    <col min="13056" max="13057" width="26" style="60" customWidth="1"/>
    <col min="13058" max="13058" width="1.6640625" style="60" customWidth="1"/>
    <col min="13059" max="13061" width="18.6640625" style="60" customWidth="1"/>
    <col min="13062" max="13062" width="1.6640625" style="60" customWidth="1"/>
    <col min="13063" max="13063" width="25.5" style="60" customWidth="1"/>
    <col min="13064" max="13064" width="20.6640625" style="60" customWidth="1"/>
    <col min="13065" max="13065" width="1.6640625" style="60" customWidth="1"/>
    <col min="13066" max="13067" width="25.5" style="60" customWidth="1"/>
    <col min="13068" max="13068" width="20.6640625" style="60" customWidth="1"/>
    <col min="13069" max="13069" width="1.6640625" style="60" customWidth="1"/>
    <col min="13070" max="13070" width="41.5" style="60" customWidth="1"/>
    <col min="13071" max="13071" width="11.5" style="60" customWidth="1"/>
    <col min="13072" max="13072" width="23" style="60" customWidth="1"/>
    <col min="13073" max="13076" width="18.6640625" style="60" customWidth="1"/>
    <col min="13077" max="13077" width="1.6640625" style="60" customWidth="1"/>
    <col min="13078" max="13303" width="8.83203125" style="60"/>
    <col min="13304" max="13304" width="40" style="60" customWidth="1"/>
    <col min="13305" max="13305" width="11.5" style="60" customWidth="1"/>
    <col min="13306" max="13306" width="24" style="60" customWidth="1"/>
    <col min="13307" max="13310" width="15.83203125" style="60" customWidth="1"/>
    <col min="13311" max="13311" width="1.6640625" style="60" customWidth="1"/>
    <col min="13312" max="13313" width="26" style="60" customWidth="1"/>
    <col min="13314" max="13314" width="1.6640625" style="60" customWidth="1"/>
    <col min="13315" max="13317" width="18.6640625" style="60" customWidth="1"/>
    <col min="13318" max="13318" width="1.6640625" style="60" customWidth="1"/>
    <col min="13319" max="13319" width="25.5" style="60" customWidth="1"/>
    <col min="13320" max="13320" width="20.6640625" style="60" customWidth="1"/>
    <col min="13321" max="13321" width="1.6640625" style="60" customWidth="1"/>
    <col min="13322" max="13323" width="25.5" style="60" customWidth="1"/>
    <col min="13324" max="13324" width="20.6640625" style="60" customWidth="1"/>
    <col min="13325" max="13325" width="1.6640625" style="60" customWidth="1"/>
    <col min="13326" max="13326" width="41.5" style="60" customWidth="1"/>
    <col min="13327" max="13327" width="11.5" style="60" customWidth="1"/>
    <col min="13328" max="13328" width="23" style="60" customWidth="1"/>
    <col min="13329" max="13332" width="18.6640625" style="60" customWidth="1"/>
    <col min="13333" max="13333" width="1.6640625" style="60" customWidth="1"/>
    <col min="13334" max="13559" width="8.83203125" style="60"/>
    <col min="13560" max="13560" width="40" style="60" customWidth="1"/>
    <col min="13561" max="13561" width="11.5" style="60" customWidth="1"/>
    <col min="13562" max="13562" width="24" style="60" customWidth="1"/>
    <col min="13563" max="13566" width="15.83203125" style="60" customWidth="1"/>
    <col min="13567" max="13567" width="1.6640625" style="60" customWidth="1"/>
    <col min="13568" max="13569" width="26" style="60" customWidth="1"/>
    <col min="13570" max="13570" width="1.6640625" style="60" customWidth="1"/>
    <col min="13571" max="13573" width="18.6640625" style="60" customWidth="1"/>
    <col min="13574" max="13574" width="1.6640625" style="60" customWidth="1"/>
    <col min="13575" max="13575" width="25.5" style="60" customWidth="1"/>
    <col min="13576" max="13576" width="20.6640625" style="60" customWidth="1"/>
    <col min="13577" max="13577" width="1.6640625" style="60" customWidth="1"/>
    <col min="13578" max="13579" width="25.5" style="60" customWidth="1"/>
    <col min="13580" max="13580" width="20.6640625" style="60" customWidth="1"/>
    <col min="13581" max="13581" width="1.6640625" style="60" customWidth="1"/>
    <col min="13582" max="13582" width="41.5" style="60" customWidth="1"/>
    <col min="13583" max="13583" width="11.5" style="60" customWidth="1"/>
    <col min="13584" max="13584" width="23" style="60" customWidth="1"/>
    <col min="13585" max="13588" width="18.6640625" style="60" customWidth="1"/>
    <col min="13589" max="13589" width="1.6640625" style="60" customWidth="1"/>
    <col min="13590" max="13815" width="8.83203125" style="60"/>
    <col min="13816" max="13816" width="40" style="60" customWidth="1"/>
    <col min="13817" max="13817" width="11.5" style="60" customWidth="1"/>
    <col min="13818" max="13818" width="24" style="60" customWidth="1"/>
    <col min="13819" max="13822" width="15.83203125" style="60" customWidth="1"/>
    <col min="13823" max="13823" width="1.6640625" style="60" customWidth="1"/>
    <col min="13824" max="13825" width="26" style="60" customWidth="1"/>
    <col min="13826" max="13826" width="1.6640625" style="60" customWidth="1"/>
    <col min="13827" max="13829" width="18.6640625" style="60" customWidth="1"/>
    <col min="13830" max="13830" width="1.6640625" style="60" customWidth="1"/>
    <col min="13831" max="13831" width="25.5" style="60" customWidth="1"/>
    <col min="13832" max="13832" width="20.6640625" style="60" customWidth="1"/>
    <col min="13833" max="13833" width="1.6640625" style="60" customWidth="1"/>
    <col min="13834" max="13835" width="25.5" style="60" customWidth="1"/>
    <col min="13836" max="13836" width="20.6640625" style="60" customWidth="1"/>
    <col min="13837" max="13837" width="1.6640625" style="60" customWidth="1"/>
    <col min="13838" max="13838" width="41.5" style="60" customWidth="1"/>
    <col min="13839" max="13839" width="11.5" style="60" customWidth="1"/>
    <col min="13840" max="13840" width="23" style="60" customWidth="1"/>
    <col min="13841" max="13844" width="18.6640625" style="60" customWidth="1"/>
    <col min="13845" max="13845" width="1.6640625" style="60" customWidth="1"/>
    <col min="13846" max="14071" width="8.83203125" style="60"/>
    <col min="14072" max="14072" width="40" style="60" customWidth="1"/>
    <col min="14073" max="14073" width="11.5" style="60" customWidth="1"/>
    <col min="14074" max="14074" width="24" style="60" customWidth="1"/>
    <col min="14075" max="14078" width="15.83203125" style="60" customWidth="1"/>
    <col min="14079" max="14079" width="1.6640625" style="60" customWidth="1"/>
    <col min="14080" max="14081" width="26" style="60" customWidth="1"/>
    <col min="14082" max="14082" width="1.6640625" style="60" customWidth="1"/>
    <col min="14083" max="14085" width="18.6640625" style="60" customWidth="1"/>
    <col min="14086" max="14086" width="1.6640625" style="60" customWidth="1"/>
    <col min="14087" max="14087" width="25.5" style="60" customWidth="1"/>
    <col min="14088" max="14088" width="20.6640625" style="60" customWidth="1"/>
    <col min="14089" max="14089" width="1.6640625" style="60" customWidth="1"/>
    <col min="14090" max="14091" width="25.5" style="60" customWidth="1"/>
    <col min="14092" max="14092" width="20.6640625" style="60" customWidth="1"/>
    <col min="14093" max="14093" width="1.6640625" style="60" customWidth="1"/>
    <col min="14094" max="14094" width="41.5" style="60" customWidth="1"/>
    <col min="14095" max="14095" width="11.5" style="60" customWidth="1"/>
    <col min="14096" max="14096" width="23" style="60" customWidth="1"/>
    <col min="14097" max="14100" width="18.6640625" style="60" customWidth="1"/>
    <col min="14101" max="14101" width="1.6640625" style="60" customWidth="1"/>
    <col min="14102" max="14327" width="8.83203125" style="60"/>
    <col min="14328" max="14328" width="40" style="60" customWidth="1"/>
    <col min="14329" max="14329" width="11.5" style="60" customWidth="1"/>
    <col min="14330" max="14330" width="24" style="60" customWidth="1"/>
    <col min="14331" max="14334" width="15.83203125" style="60" customWidth="1"/>
    <col min="14335" max="14335" width="1.6640625" style="60" customWidth="1"/>
    <col min="14336" max="14337" width="26" style="60" customWidth="1"/>
    <col min="14338" max="14338" width="1.6640625" style="60" customWidth="1"/>
    <col min="14339" max="14341" width="18.6640625" style="60" customWidth="1"/>
    <col min="14342" max="14342" width="1.6640625" style="60" customWidth="1"/>
    <col min="14343" max="14343" width="25.5" style="60" customWidth="1"/>
    <col min="14344" max="14344" width="20.6640625" style="60" customWidth="1"/>
    <col min="14345" max="14345" width="1.6640625" style="60" customWidth="1"/>
    <col min="14346" max="14347" width="25.5" style="60" customWidth="1"/>
    <col min="14348" max="14348" width="20.6640625" style="60" customWidth="1"/>
    <col min="14349" max="14349" width="1.6640625" style="60" customWidth="1"/>
    <col min="14350" max="14350" width="41.5" style="60" customWidth="1"/>
    <col min="14351" max="14351" width="11.5" style="60" customWidth="1"/>
    <col min="14352" max="14352" width="23" style="60" customWidth="1"/>
    <col min="14353" max="14356" width="18.6640625" style="60" customWidth="1"/>
    <col min="14357" max="14357" width="1.6640625" style="60" customWidth="1"/>
    <col min="14358" max="14583" width="8.83203125" style="60"/>
    <col min="14584" max="14584" width="40" style="60" customWidth="1"/>
    <col min="14585" max="14585" width="11.5" style="60" customWidth="1"/>
    <col min="14586" max="14586" width="24" style="60" customWidth="1"/>
    <col min="14587" max="14590" width="15.83203125" style="60" customWidth="1"/>
    <col min="14591" max="14591" width="1.6640625" style="60" customWidth="1"/>
    <col min="14592" max="14593" width="26" style="60" customWidth="1"/>
    <col min="14594" max="14594" width="1.6640625" style="60" customWidth="1"/>
    <col min="14595" max="14597" width="18.6640625" style="60" customWidth="1"/>
    <col min="14598" max="14598" width="1.6640625" style="60" customWidth="1"/>
    <col min="14599" max="14599" width="25.5" style="60" customWidth="1"/>
    <col min="14600" max="14600" width="20.6640625" style="60" customWidth="1"/>
    <col min="14601" max="14601" width="1.6640625" style="60" customWidth="1"/>
    <col min="14602" max="14603" width="25.5" style="60" customWidth="1"/>
    <col min="14604" max="14604" width="20.6640625" style="60" customWidth="1"/>
    <col min="14605" max="14605" width="1.6640625" style="60" customWidth="1"/>
    <col min="14606" max="14606" width="41.5" style="60" customWidth="1"/>
    <col min="14607" max="14607" width="11.5" style="60" customWidth="1"/>
    <col min="14608" max="14608" width="23" style="60" customWidth="1"/>
    <col min="14609" max="14612" width="18.6640625" style="60" customWidth="1"/>
    <col min="14613" max="14613" width="1.6640625" style="60" customWidth="1"/>
    <col min="14614" max="14839" width="8.83203125" style="60"/>
    <col min="14840" max="14840" width="40" style="60" customWidth="1"/>
    <col min="14841" max="14841" width="11.5" style="60" customWidth="1"/>
    <col min="14842" max="14842" width="24" style="60" customWidth="1"/>
    <col min="14843" max="14846" width="15.83203125" style="60" customWidth="1"/>
    <col min="14847" max="14847" width="1.6640625" style="60" customWidth="1"/>
    <col min="14848" max="14849" width="26" style="60" customWidth="1"/>
    <col min="14850" max="14850" width="1.6640625" style="60" customWidth="1"/>
    <col min="14851" max="14853" width="18.6640625" style="60" customWidth="1"/>
    <col min="14854" max="14854" width="1.6640625" style="60" customWidth="1"/>
    <col min="14855" max="14855" width="25.5" style="60" customWidth="1"/>
    <col min="14856" max="14856" width="20.6640625" style="60" customWidth="1"/>
    <col min="14857" max="14857" width="1.6640625" style="60" customWidth="1"/>
    <col min="14858" max="14859" width="25.5" style="60" customWidth="1"/>
    <col min="14860" max="14860" width="20.6640625" style="60" customWidth="1"/>
    <col min="14861" max="14861" width="1.6640625" style="60" customWidth="1"/>
    <col min="14862" max="14862" width="41.5" style="60" customWidth="1"/>
    <col min="14863" max="14863" width="11.5" style="60" customWidth="1"/>
    <col min="14864" max="14864" width="23" style="60" customWidth="1"/>
    <col min="14865" max="14868" width="18.6640625" style="60" customWidth="1"/>
    <col min="14869" max="14869" width="1.6640625" style="60" customWidth="1"/>
    <col min="14870" max="15095" width="8.83203125" style="60"/>
    <col min="15096" max="15096" width="40" style="60" customWidth="1"/>
    <col min="15097" max="15097" width="11.5" style="60" customWidth="1"/>
    <col min="15098" max="15098" width="24" style="60" customWidth="1"/>
    <col min="15099" max="15102" width="15.83203125" style="60" customWidth="1"/>
    <col min="15103" max="15103" width="1.6640625" style="60" customWidth="1"/>
    <col min="15104" max="15105" width="26" style="60" customWidth="1"/>
    <col min="15106" max="15106" width="1.6640625" style="60" customWidth="1"/>
    <col min="15107" max="15109" width="18.6640625" style="60" customWidth="1"/>
    <col min="15110" max="15110" width="1.6640625" style="60" customWidth="1"/>
    <col min="15111" max="15111" width="25.5" style="60" customWidth="1"/>
    <col min="15112" max="15112" width="20.6640625" style="60" customWidth="1"/>
    <col min="15113" max="15113" width="1.6640625" style="60" customWidth="1"/>
    <col min="15114" max="15115" width="25.5" style="60" customWidth="1"/>
    <col min="15116" max="15116" width="20.6640625" style="60" customWidth="1"/>
    <col min="15117" max="15117" width="1.6640625" style="60" customWidth="1"/>
    <col min="15118" max="15118" width="41.5" style="60" customWidth="1"/>
    <col min="15119" max="15119" width="11.5" style="60" customWidth="1"/>
    <col min="15120" max="15120" width="23" style="60" customWidth="1"/>
    <col min="15121" max="15124" width="18.6640625" style="60" customWidth="1"/>
    <col min="15125" max="15125" width="1.6640625" style="60" customWidth="1"/>
    <col min="15126" max="15351" width="8.83203125" style="60"/>
    <col min="15352" max="15352" width="40" style="60" customWidth="1"/>
    <col min="15353" max="15353" width="11.5" style="60" customWidth="1"/>
    <col min="15354" max="15354" width="24" style="60" customWidth="1"/>
    <col min="15355" max="15358" width="15.83203125" style="60" customWidth="1"/>
    <col min="15359" max="15359" width="1.6640625" style="60" customWidth="1"/>
    <col min="15360" max="15361" width="26" style="60" customWidth="1"/>
    <col min="15362" max="15362" width="1.6640625" style="60" customWidth="1"/>
    <col min="15363" max="15365" width="18.6640625" style="60" customWidth="1"/>
    <col min="15366" max="15366" width="1.6640625" style="60" customWidth="1"/>
    <col min="15367" max="15367" width="25.5" style="60" customWidth="1"/>
    <col min="15368" max="15368" width="20.6640625" style="60" customWidth="1"/>
    <col min="15369" max="15369" width="1.6640625" style="60" customWidth="1"/>
    <col min="15370" max="15371" width="25.5" style="60" customWidth="1"/>
    <col min="15372" max="15372" width="20.6640625" style="60" customWidth="1"/>
    <col min="15373" max="15373" width="1.6640625" style="60" customWidth="1"/>
    <col min="15374" max="15374" width="41.5" style="60" customWidth="1"/>
    <col min="15375" max="15375" width="11.5" style="60" customWidth="1"/>
    <col min="15376" max="15376" width="23" style="60" customWidth="1"/>
    <col min="15377" max="15380" width="18.6640625" style="60" customWidth="1"/>
    <col min="15381" max="15381" width="1.6640625" style="60" customWidth="1"/>
    <col min="15382" max="15607" width="8.83203125" style="60"/>
    <col min="15608" max="15608" width="40" style="60" customWidth="1"/>
    <col min="15609" max="15609" width="11.5" style="60" customWidth="1"/>
    <col min="15610" max="15610" width="24" style="60" customWidth="1"/>
    <col min="15611" max="15614" width="15.83203125" style="60" customWidth="1"/>
    <col min="15615" max="15615" width="1.6640625" style="60" customWidth="1"/>
    <col min="15616" max="15617" width="26" style="60" customWidth="1"/>
    <col min="15618" max="15618" width="1.6640625" style="60" customWidth="1"/>
    <col min="15619" max="15621" width="18.6640625" style="60" customWidth="1"/>
    <col min="15622" max="15622" width="1.6640625" style="60" customWidth="1"/>
    <col min="15623" max="15623" width="25.5" style="60" customWidth="1"/>
    <col min="15624" max="15624" width="20.6640625" style="60" customWidth="1"/>
    <col min="15625" max="15625" width="1.6640625" style="60" customWidth="1"/>
    <col min="15626" max="15627" width="25.5" style="60" customWidth="1"/>
    <col min="15628" max="15628" width="20.6640625" style="60" customWidth="1"/>
    <col min="15629" max="15629" width="1.6640625" style="60" customWidth="1"/>
    <col min="15630" max="15630" width="41.5" style="60" customWidth="1"/>
    <col min="15631" max="15631" width="11.5" style="60" customWidth="1"/>
    <col min="15632" max="15632" width="23" style="60" customWidth="1"/>
    <col min="15633" max="15636" width="18.6640625" style="60" customWidth="1"/>
    <col min="15637" max="15637" width="1.6640625" style="60" customWidth="1"/>
    <col min="15638" max="15863" width="8.83203125" style="60"/>
    <col min="15864" max="15864" width="40" style="60" customWidth="1"/>
    <col min="15865" max="15865" width="11.5" style="60" customWidth="1"/>
    <col min="15866" max="15866" width="24" style="60" customWidth="1"/>
    <col min="15867" max="15870" width="15.83203125" style="60" customWidth="1"/>
    <col min="15871" max="15871" width="1.6640625" style="60" customWidth="1"/>
    <col min="15872" max="15873" width="26" style="60" customWidth="1"/>
    <col min="15874" max="15874" width="1.6640625" style="60" customWidth="1"/>
    <col min="15875" max="15877" width="18.6640625" style="60" customWidth="1"/>
    <col min="15878" max="15878" width="1.6640625" style="60" customWidth="1"/>
    <col min="15879" max="15879" width="25.5" style="60" customWidth="1"/>
    <col min="15880" max="15880" width="20.6640625" style="60" customWidth="1"/>
    <col min="15881" max="15881" width="1.6640625" style="60" customWidth="1"/>
    <col min="15882" max="15883" width="25.5" style="60" customWidth="1"/>
    <col min="15884" max="15884" width="20.6640625" style="60" customWidth="1"/>
    <col min="15885" max="15885" width="1.6640625" style="60" customWidth="1"/>
    <col min="15886" max="15886" width="41.5" style="60" customWidth="1"/>
    <col min="15887" max="15887" width="11.5" style="60" customWidth="1"/>
    <col min="15888" max="15888" width="23" style="60" customWidth="1"/>
    <col min="15889" max="15892" width="18.6640625" style="60" customWidth="1"/>
    <col min="15893" max="15893" width="1.6640625" style="60" customWidth="1"/>
    <col min="15894" max="16119" width="8.83203125" style="60"/>
    <col min="16120" max="16120" width="40" style="60" customWidth="1"/>
    <col min="16121" max="16121" width="11.5" style="60" customWidth="1"/>
    <col min="16122" max="16122" width="24" style="60" customWidth="1"/>
    <col min="16123" max="16126" width="15.83203125" style="60" customWidth="1"/>
    <col min="16127" max="16127" width="1.6640625" style="60" customWidth="1"/>
    <col min="16128" max="16129" width="26" style="60" customWidth="1"/>
    <col min="16130" max="16130" width="1.6640625" style="60" customWidth="1"/>
    <col min="16131" max="16133" width="18.6640625" style="60" customWidth="1"/>
    <col min="16134" max="16134" width="1.6640625" style="60" customWidth="1"/>
    <col min="16135" max="16135" width="25.5" style="60" customWidth="1"/>
    <col min="16136" max="16136" width="20.6640625" style="60" customWidth="1"/>
    <col min="16137" max="16137" width="1.6640625" style="60" customWidth="1"/>
    <col min="16138" max="16139" width="25.5" style="60" customWidth="1"/>
    <col min="16140" max="16140" width="20.6640625" style="60" customWidth="1"/>
    <col min="16141" max="16141" width="1.6640625" style="60" customWidth="1"/>
    <col min="16142" max="16142" width="41.5" style="60" customWidth="1"/>
    <col min="16143" max="16143" width="11.5" style="60" customWidth="1"/>
    <col min="16144" max="16144" width="23" style="60" customWidth="1"/>
    <col min="16145" max="16148" width="18.6640625" style="60" customWidth="1"/>
    <col min="16149" max="16149" width="1.6640625" style="60" customWidth="1"/>
    <col min="16150" max="16384" width="8.83203125" style="60"/>
  </cols>
  <sheetData>
    <row r="1" spans="2:21" s="57" customFormat="1" ht="81.75" customHeight="1">
      <c r="B1" s="213" t="s">
        <v>359</v>
      </c>
      <c r="C1" s="214"/>
      <c r="D1" s="214"/>
      <c r="E1" s="214"/>
      <c r="F1" s="214"/>
      <c r="G1" s="214"/>
      <c r="H1" s="214"/>
      <c r="I1" s="214"/>
      <c r="J1" s="214"/>
      <c r="K1" s="214"/>
      <c r="L1" s="214"/>
      <c r="M1" s="214"/>
      <c r="N1" s="214"/>
      <c r="O1" s="214"/>
      <c r="P1" s="214"/>
      <c r="Q1" s="214"/>
      <c r="R1" s="214"/>
      <c r="S1" s="214"/>
      <c r="T1" s="214"/>
      <c r="U1" s="214"/>
    </row>
    <row r="2" spans="2:21" ht="33" customHeight="1">
      <c r="B2" s="58" t="s">
        <v>348</v>
      </c>
      <c r="C2" s="111" t="s">
        <v>357</v>
      </c>
      <c r="D2" s="110"/>
      <c r="E2" s="110"/>
      <c r="F2" s="110"/>
      <c r="G2" s="110"/>
      <c r="H2" s="110"/>
      <c r="I2" s="110"/>
      <c r="J2" s="110"/>
      <c r="K2" s="59"/>
      <c r="L2" s="59"/>
      <c r="M2" s="59"/>
      <c r="N2" s="59"/>
      <c r="O2" s="59"/>
      <c r="P2" s="59"/>
      <c r="Q2" s="59"/>
      <c r="R2" s="59"/>
      <c r="S2" s="59"/>
      <c r="T2" s="59"/>
      <c r="U2" s="59"/>
    </row>
    <row r="3" spans="2:21" ht="33" customHeight="1">
      <c r="B3" s="58" t="s">
        <v>230</v>
      </c>
      <c r="C3" s="111" t="s">
        <v>358</v>
      </c>
      <c r="D3" s="110"/>
      <c r="E3" s="110"/>
      <c r="F3" s="110"/>
      <c r="G3" s="110"/>
      <c r="H3" s="110"/>
      <c r="I3" s="110"/>
      <c r="J3" s="110"/>
      <c r="K3" s="59"/>
      <c r="L3" s="59"/>
      <c r="M3" s="59"/>
      <c r="N3" s="61"/>
      <c r="O3" s="61"/>
      <c r="P3" s="61"/>
      <c r="Q3" s="61"/>
      <c r="R3" s="61"/>
      <c r="S3" s="61"/>
      <c r="T3" s="61"/>
      <c r="U3" s="61"/>
    </row>
    <row r="4" spans="2:21" s="62" customFormat="1" ht="19.5" customHeight="1">
      <c r="B4" s="215" t="s">
        <v>225</v>
      </c>
      <c r="C4" s="215"/>
      <c r="D4" s="215"/>
      <c r="E4" s="215"/>
      <c r="F4" s="215"/>
      <c r="G4" s="215"/>
      <c r="I4" s="215" t="s">
        <v>226</v>
      </c>
      <c r="J4" s="215"/>
      <c r="L4" s="215" t="s">
        <v>227</v>
      </c>
      <c r="M4" s="215"/>
      <c r="N4" s="215"/>
      <c r="P4" s="215" t="s">
        <v>228</v>
      </c>
      <c r="Q4" s="215"/>
      <c r="S4" s="215" t="s">
        <v>229</v>
      </c>
      <c r="T4" s="215"/>
      <c r="U4" s="215"/>
    </row>
    <row r="5" spans="2:21" s="63" customFormat="1" ht="157.5" customHeight="1">
      <c r="B5" s="219" t="s">
        <v>334</v>
      </c>
      <c r="C5" s="220"/>
      <c r="D5" s="220"/>
      <c r="E5" s="220"/>
      <c r="F5" s="220"/>
      <c r="G5" s="221"/>
      <c r="I5" s="219" t="s">
        <v>315</v>
      </c>
      <c r="J5" s="221"/>
      <c r="L5" s="219" t="s">
        <v>335</v>
      </c>
      <c r="M5" s="220"/>
      <c r="N5" s="221"/>
      <c r="P5" s="219" t="s">
        <v>312</v>
      </c>
      <c r="Q5" s="221"/>
      <c r="S5" s="219" t="s">
        <v>316</v>
      </c>
      <c r="T5" s="220"/>
      <c r="U5" s="221"/>
    </row>
    <row r="6" spans="2:21" s="64" customFormat="1" ht="80.25" customHeight="1">
      <c r="B6" s="222"/>
      <c r="C6" s="223"/>
      <c r="D6" s="223"/>
      <c r="E6" s="223"/>
      <c r="F6" s="223"/>
      <c r="G6" s="224"/>
      <c r="I6" s="222"/>
      <c r="J6" s="224"/>
      <c r="L6" s="222"/>
      <c r="M6" s="223"/>
      <c r="N6" s="224"/>
      <c r="P6" s="222"/>
      <c r="Q6" s="224"/>
      <c r="S6" s="222"/>
      <c r="T6" s="223"/>
      <c r="U6" s="224"/>
    </row>
    <row r="7" spans="2:21" ht="82.5" customHeight="1">
      <c r="B7" s="65" t="s">
        <v>0</v>
      </c>
      <c r="C7" s="65" t="s">
        <v>176</v>
      </c>
      <c r="D7" s="65" t="s">
        <v>131</v>
      </c>
      <c r="E7" s="66" t="s">
        <v>129</v>
      </c>
      <c r="F7" s="66" t="s">
        <v>314</v>
      </c>
      <c r="G7" s="66" t="s">
        <v>313</v>
      </c>
      <c r="I7" s="66" t="s">
        <v>27</v>
      </c>
      <c r="J7" s="66" t="s">
        <v>171</v>
      </c>
      <c r="L7" s="67" t="s">
        <v>215</v>
      </c>
      <c r="M7" s="67" t="s">
        <v>210</v>
      </c>
      <c r="N7" s="67" t="s">
        <v>208</v>
      </c>
      <c r="P7" s="216" t="s">
        <v>328</v>
      </c>
      <c r="Q7" s="217"/>
      <c r="S7" s="216" t="s">
        <v>329</v>
      </c>
      <c r="T7" s="218"/>
      <c r="U7" s="217"/>
    </row>
    <row r="8" spans="2:21" ht="15" customHeight="1">
      <c r="B8" s="68" t="s">
        <v>3</v>
      </c>
      <c r="C8" s="68" t="s">
        <v>196</v>
      </c>
      <c r="D8" s="69">
        <v>294</v>
      </c>
      <c r="E8" s="69">
        <v>241</v>
      </c>
      <c r="F8" s="69">
        <v>190</v>
      </c>
      <c r="G8" s="69">
        <v>157</v>
      </c>
      <c r="I8" s="70" t="s">
        <v>330</v>
      </c>
      <c r="J8" s="70">
        <v>0</v>
      </c>
      <c r="L8" s="71">
        <v>1</v>
      </c>
      <c r="M8" s="69">
        <f>L8*55</f>
        <v>55</v>
      </c>
      <c r="N8" s="69">
        <f>L8*120</f>
        <v>120</v>
      </c>
      <c r="P8" s="72"/>
      <c r="Q8" s="73"/>
      <c r="S8" s="72"/>
      <c r="T8" s="72"/>
      <c r="U8" s="73"/>
    </row>
    <row r="9" spans="2:21" ht="15" customHeight="1">
      <c r="B9" s="68" t="s">
        <v>4</v>
      </c>
      <c r="C9" s="68" t="s">
        <v>196</v>
      </c>
      <c r="D9" s="69">
        <v>280</v>
      </c>
      <c r="E9" s="69">
        <v>214</v>
      </c>
      <c r="F9" s="69">
        <v>162</v>
      </c>
      <c r="G9" s="69">
        <v>131</v>
      </c>
      <c r="I9" s="70" t="s">
        <v>331</v>
      </c>
      <c r="J9" s="70">
        <v>20</v>
      </c>
      <c r="L9" s="71">
        <v>2</v>
      </c>
      <c r="M9" s="69">
        <f t="shared" ref="M9:M21" si="0">L9*55</f>
        <v>110</v>
      </c>
      <c r="N9" s="69">
        <f t="shared" ref="N9:N21" si="1">L9*120</f>
        <v>240</v>
      </c>
      <c r="P9" s="74" t="s">
        <v>333</v>
      </c>
      <c r="Q9" s="73"/>
      <c r="U9" s="73"/>
    </row>
    <row r="10" spans="2:21">
      <c r="B10" s="68" t="s">
        <v>6</v>
      </c>
      <c r="C10" s="68" t="s">
        <v>196</v>
      </c>
      <c r="D10" s="69">
        <v>88</v>
      </c>
      <c r="E10" s="69">
        <v>74</v>
      </c>
      <c r="F10" s="69">
        <v>55</v>
      </c>
      <c r="G10" s="69">
        <v>39</v>
      </c>
      <c r="I10" s="70" t="s">
        <v>149</v>
      </c>
      <c r="J10" s="70">
        <v>180</v>
      </c>
      <c r="L10" s="71">
        <v>3</v>
      </c>
      <c r="M10" s="69">
        <f t="shared" si="0"/>
        <v>165</v>
      </c>
      <c r="N10" s="69">
        <f t="shared" si="1"/>
        <v>360</v>
      </c>
      <c r="P10" s="75" t="s">
        <v>173</v>
      </c>
    </row>
    <row r="11" spans="2:21">
      <c r="B11" s="68" t="s">
        <v>46</v>
      </c>
      <c r="C11" s="68" t="s">
        <v>196</v>
      </c>
      <c r="D11" s="69">
        <v>88</v>
      </c>
      <c r="E11" s="69">
        <v>74</v>
      </c>
      <c r="F11" s="69">
        <v>55</v>
      </c>
      <c r="G11" s="69">
        <v>39</v>
      </c>
      <c r="I11" s="70" t="s">
        <v>150</v>
      </c>
      <c r="J11" s="70">
        <v>275</v>
      </c>
      <c r="L11" s="71">
        <v>4</v>
      </c>
      <c r="M11" s="69">
        <f t="shared" si="0"/>
        <v>220</v>
      </c>
      <c r="N11" s="69">
        <f t="shared" si="1"/>
        <v>480</v>
      </c>
      <c r="P11" s="76" t="s">
        <v>172</v>
      </c>
    </row>
    <row r="12" spans="2:21">
      <c r="B12" s="68" t="s">
        <v>5</v>
      </c>
      <c r="C12" s="68" t="s">
        <v>196</v>
      </c>
      <c r="D12" s="69">
        <v>164</v>
      </c>
      <c r="E12" s="69">
        <v>137</v>
      </c>
      <c r="F12" s="69">
        <v>102</v>
      </c>
      <c r="G12" s="69">
        <v>78</v>
      </c>
      <c r="I12" s="70" t="s">
        <v>151</v>
      </c>
      <c r="J12" s="70">
        <v>360</v>
      </c>
      <c r="L12" s="71">
        <v>5</v>
      </c>
      <c r="M12" s="69">
        <f t="shared" si="0"/>
        <v>275</v>
      </c>
      <c r="N12" s="69">
        <f t="shared" si="1"/>
        <v>600</v>
      </c>
      <c r="P12" s="76" t="s">
        <v>318</v>
      </c>
    </row>
    <row r="13" spans="2:21">
      <c r="B13" s="68" t="s">
        <v>40</v>
      </c>
      <c r="C13" s="68" t="s">
        <v>196</v>
      </c>
      <c r="D13" s="69">
        <v>164</v>
      </c>
      <c r="E13" s="69">
        <v>137</v>
      </c>
      <c r="F13" s="69">
        <v>102</v>
      </c>
      <c r="G13" s="69">
        <v>78</v>
      </c>
      <c r="I13" s="70" t="s">
        <v>154</v>
      </c>
      <c r="J13" s="70">
        <v>530</v>
      </c>
      <c r="L13" s="71">
        <v>6</v>
      </c>
      <c r="M13" s="69">
        <f t="shared" si="0"/>
        <v>330</v>
      </c>
      <c r="N13" s="69">
        <f t="shared" si="1"/>
        <v>720</v>
      </c>
      <c r="P13" s="76" t="s">
        <v>319</v>
      </c>
    </row>
    <row r="14" spans="2:21">
      <c r="B14" s="68" t="s">
        <v>28</v>
      </c>
      <c r="C14" s="68" t="s">
        <v>196</v>
      </c>
      <c r="D14" s="69">
        <v>294</v>
      </c>
      <c r="E14" s="69">
        <v>241</v>
      </c>
      <c r="F14" s="69">
        <v>190</v>
      </c>
      <c r="G14" s="69">
        <v>157</v>
      </c>
      <c r="I14" s="70" t="s">
        <v>155</v>
      </c>
      <c r="J14" s="70">
        <v>820</v>
      </c>
      <c r="L14" s="71">
        <v>7</v>
      </c>
      <c r="M14" s="69">
        <f t="shared" si="0"/>
        <v>385</v>
      </c>
      <c r="N14" s="69">
        <f t="shared" si="1"/>
        <v>840</v>
      </c>
      <c r="P14" s="76" t="s">
        <v>174</v>
      </c>
    </row>
    <row r="15" spans="2:21">
      <c r="B15" s="68" t="s">
        <v>47</v>
      </c>
      <c r="C15" s="68" t="s">
        <v>196</v>
      </c>
      <c r="D15" s="69">
        <v>88</v>
      </c>
      <c r="E15" s="69">
        <v>74</v>
      </c>
      <c r="F15" s="69">
        <v>55</v>
      </c>
      <c r="G15" s="69">
        <v>39</v>
      </c>
      <c r="I15" s="70" t="s">
        <v>152</v>
      </c>
      <c r="J15" s="70">
        <v>1500</v>
      </c>
      <c r="L15" s="71">
        <v>8</v>
      </c>
      <c r="M15" s="69">
        <f t="shared" si="0"/>
        <v>440</v>
      </c>
      <c r="N15" s="69">
        <f t="shared" si="1"/>
        <v>960</v>
      </c>
      <c r="P15" s="76"/>
    </row>
    <row r="16" spans="2:21" ht="15" customHeight="1">
      <c r="B16" s="68" t="s">
        <v>34</v>
      </c>
      <c r="C16" s="68" t="s">
        <v>196</v>
      </c>
      <c r="D16" s="69">
        <v>280</v>
      </c>
      <c r="E16" s="69">
        <v>214</v>
      </c>
      <c r="F16" s="69">
        <v>162</v>
      </c>
      <c r="G16" s="69">
        <v>131</v>
      </c>
      <c r="I16" s="72"/>
      <c r="J16" s="73"/>
      <c r="L16" s="71">
        <v>9</v>
      </c>
      <c r="M16" s="69">
        <f t="shared" si="0"/>
        <v>495</v>
      </c>
      <c r="N16" s="69">
        <f t="shared" si="1"/>
        <v>1080</v>
      </c>
      <c r="P16" s="74" t="s">
        <v>206</v>
      </c>
    </row>
    <row r="17" spans="2:16">
      <c r="B17" s="68" t="s">
        <v>352</v>
      </c>
      <c r="C17" s="68" t="s">
        <v>196</v>
      </c>
      <c r="D17" s="69">
        <v>88</v>
      </c>
      <c r="E17" s="69">
        <v>74</v>
      </c>
      <c r="F17" s="69">
        <v>55</v>
      </c>
      <c r="G17" s="69">
        <v>39</v>
      </c>
      <c r="J17" s="73"/>
      <c r="L17" s="71">
        <v>10</v>
      </c>
      <c r="M17" s="69">
        <f t="shared" si="0"/>
        <v>550</v>
      </c>
      <c r="N17" s="69">
        <f t="shared" si="1"/>
        <v>1200</v>
      </c>
      <c r="P17" s="76" t="s">
        <v>208</v>
      </c>
    </row>
    <row r="18" spans="2:16" ht="15" customHeight="1">
      <c r="B18" s="68" t="s">
        <v>35</v>
      </c>
      <c r="C18" s="68" t="s">
        <v>196</v>
      </c>
      <c r="D18" s="69">
        <v>280</v>
      </c>
      <c r="E18" s="69">
        <v>214</v>
      </c>
      <c r="F18" s="69">
        <v>162</v>
      </c>
      <c r="G18" s="69">
        <v>131</v>
      </c>
      <c r="L18" s="71">
        <v>11</v>
      </c>
      <c r="M18" s="69">
        <f t="shared" si="0"/>
        <v>605</v>
      </c>
      <c r="N18" s="69">
        <f t="shared" si="1"/>
        <v>1320</v>
      </c>
      <c r="P18" s="76" t="s">
        <v>210</v>
      </c>
    </row>
    <row r="19" spans="2:16">
      <c r="B19" s="68" t="s">
        <v>36</v>
      </c>
      <c r="C19" s="68" t="s">
        <v>196</v>
      </c>
      <c r="D19" s="69">
        <v>280</v>
      </c>
      <c r="E19" s="69">
        <v>214</v>
      </c>
      <c r="F19" s="69">
        <v>162</v>
      </c>
      <c r="G19" s="69">
        <v>131</v>
      </c>
      <c r="L19" s="71">
        <v>12</v>
      </c>
      <c r="M19" s="69">
        <f t="shared" si="0"/>
        <v>660</v>
      </c>
      <c r="N19" s="69">
        <f t="shared" si="1"/>
        <v>1440</v>
      </c>
    </row>
    <row r="20" spans="2:16" ht="17">
      <c r="B20" s="68" t="s">
        <v>41</v>
      </c>
      <c r="C20" s="68" t="s">
        <v>196</v>
      </c>
      <c r="D20" s="69">
        <v>164</v>
      </c>
      <c r="E20" s="69">
        <v>137</v>
      </c>
      <c r="F20" s="69">
        <v>102</v>
      </c>
      <c r="G20" s="69">
        <v>78</v>
      </c>
      <c r="L20" s="71">
        <v>13</v>
      </c>
      <c r="M20" s="69">
        <f t="shared" si="0"/>
        <v>715</v>
      </c>
      <c r="N20" s="69">
        <f t="shared" si="1"/>
        <v>1560</v>
      </c>
      <c r="P20" s="74" t="s">
        <v>346</v>
      </c>
    </row>
    <row r="21" spans="2:16">
      <c r="B21" s="68" t="s">
        <v>48</v>
      </c>
      <c r="C21" s="68" t="s">
        <v>196</v>
      </c>
      <c r="D21" s="69">
        <v>88</v>
      </c>
      <c r="E21" s="69">
        <v>74</v>
      </c>
      <c r="F21" s="69">
        <v>55</v>
      </c>
      <c r="G21" s="69">
        <v>39</v>
      </c>
      <c r="L21" s="71">
        <v>14</v>
      </c>
      <c r="M21" s="69">
        <f t="shared" si="0"/>
        <v>770</v>
      </c>
      <c r="N21" s="69">
        <f t="shared" si="1"/>
        <v>1680</v>
      </c>
      <c r="P21" s="76" t="s">
        <v>347</v>
      </c>
    </row>
    <row r="22" spans="2:16">
      <c r="B22" s="68" t="s">
        <v>37</v>
      </c>
      <c r="C22" s="68" t="s">
        <v>196</v>
      </c>
      <c r="D22" s="69">
        <v>280</v>
      </c>
      <c r="E22" s="69">
        <v>214</v>
      </c>
      <c r="F22" s="69">
        <v>162</v>
      </c>
      <c r="G22" s="69">
        <v>131</v>
      </c>
      <c r="L22" s="71">
        <v>15</v>
      </c>
      <c r="M22" s="77">
        <f>((L22-$L$21)*40)+770</f>
        <v>810</v>
      </c>
      <c r="N22" s="78">
        <f>((L22-$L$21)*70)+1680</f>
        <v>1750</v>
      </c>
      <c r="P22" s="102"/>
    </row>
    <row r="23" spans="2:16">
      <c r="B23" s="68" t="s">
        <v>29</v>
      </c>
      <c r="C23" s="68" t="s">
        <v>196</v>
      </c>
      <c r="D23" s="69">
        <v>294</v>
      </c>
      <c r="E23" s="69">
        <v>241</v>
      </c>
      <c r="F23" s="69">
        <v>190</v>
      </c>
      <c r="G23" s="69">
        <v>157</v>
      </c>
      <c r="L23" s="71">
        <v>16</v>
      </c>
      <c r="M23" s="77">
        <f t="shared" ref="M23:M86" si="2">((L23-$L$21)*40)+770</f>
        <v>850</v>
      </c>
      <c r="N23" s="78">
        <f t="shared" ref="N23:N67" si="3">((L23-$L$21)*70)+1680</f>
        <v>1820</v>
      </c>
    </row>
    <row r="24" spans="2:16">
      <c r="B24" s="68" t="s">
        <v>38</v>
      </c>
      <c r="C24" s="68" t="s">
        <v>196</v>
      </c>
      <c r="D24" s="69">
        <v>280</v>
      </c>
      <c r="E24" s="69">
        <v>214</v>
      </c>
      <c r="F24" s="69">
        <v>162</v>
      </c>
      <c r="G24" s="69">
        <v>131</v>
      </c>
      <c r="L24" s="71">
        <v>17</v>
      </c>
      <c r="M24" s="77">
        <f t="shared" si="2"/>
        <v>890</v>
      </c>
      <c r="N24" s="78">
        <f t="shared" si="3"/>
        <v>1890</v>
      </c>
    </row>
    <row r="25" spans="2:16">
      <c r="B25" s="68" t="s">
        <v>49</v>
      </c>
      <c r="C25" s="68" t="s">
        <v>196</v>
      </c>
      <c r="D25" s="69">
        <v>88</v>
      </c>
      <c r="E25" s="69">
        <v>74</v>
      </c>
      <c r="F25" s="69">
        <v>55</v>
      </c>
      <c r="G25" s="69">
        <v>39</v>
      </c>
      <c r="L25" s="71">
        <v>18</v>
      </c>
      <c r="M25" s="77">
        <f t="shared" si="2"/>
        <v>930</v>
      </c>
      <c r="N25" s="78">
        <f t="shared" si="3"/>
        <v>1960</v>
      </c>
    </row>
    <row r="26" spans="2:16">
      <c r="B26" s="68" t="s">
        <v>30</v>
      </c>
      <c r="C26" s="68" t="s">
        <v>196</v>
      </c>
      <c r="D26" s="69">
        <v>294</v>
      </c>
      <c r="E26" s="69">
        <v>241</v>
      </c>
      <c r="F26" s="69">
        <v>190</v>
      </c>
      <c r="G26" s="69">
        <v>157</v>
      </c>
      <c r="L26" s="71">
        <v>19</v>
      </c>
      <c r="M26" s="77">
        <f t="shared" si="2"/>
        <v>970</v>
      </c>
      <c r="N26" s="78">
        <f t="shared" si="3"/>
        <v>2030</v>
      </c>
    </row>
    <row r="27" spans="2:16">
      <c r="B27" s="68" t="s">
        <v>50</v>
      </c>
      <c r="C27" s="68" t="s">
        <v>196</v>
      </c>
      <c r="D27" s="69">
        <v>88</v>
      </c>
      <c r="E27" s="69">
        <v>74</v>
      </c>
      <c r="F27" s="69">
        <v>55</v>
      </c>
      <c r="G27" s="69">
        <v>39</v>
      </c>
      <c r="L27" s="71">
        <v>20</v>
      </c>
      <c r="M27" s="77">
        <f t="shared" si="2"/>
        <v>1010</v>
      </c>
      <c r="N27" s="78">
        <f t="shared" si="3"/>
        <v>2100</v>
      </c>
    </row>
    <row r="28" spans="2:16">
      <c r="B28" s="68" t="s">
        <v>134</v>
      </c>
      <c r="C28" s="68" t="s">
        <v>196</v>
      </c>
      <c r="D28" s="69">
        <v>294</v>
      </c>
      <c r="E28" s="69">
        <v>241</v>
      </c>
      <c r="F28" s="69">
        <v>190</v>
      </c>
      <c r="G28" s="69">
        <v>157</v>
      </c>
      <c r="L28" s="71">
        <v>21</v>
      </c>
      <c r="M28" s="77">
        <f t="shared" si="2"/>
        <v>1050</v>
      </c>
      <c r="N28" s="78">
        <f t="shared" si="3"/>
        <v>2170</v>
      </c>
    </row>
    <row r="29" spans="2:16">
      <c r="B29" s="68" t="s">
        <v>42</v>
      </c>
      <c r="C29" s="68" t="s">
        <v>196</v>
      </c>
      <c r="D29" s="69">
        <v>164</v>
      </c>
      <c r="E29" s="69">
        <v>137</v>
      </c>
      <c r="F29" s="69">
        <v>102</v>
      </c>
      <c r="G29" s="69">
        <v>78</v>
      </c>
      <c r="L29" s="71">
        <v>22</v>
      </c>
      <c r="M29" s="77">
        <f t="shared" si="2"/>
        <v>1090</v>
      </c>
      <c r="N29" s="78">
        <f t="shared" si="3"/>
        <v>2240</v>
      </c>
    </row>
    <row r="30" spans="2:16">
      <c r="B30" s="68" t="s">
        <v>31</v>
      </c>
      <c r="C30" s="68" t="s">
        <v>196</v>
      </c>
      <c r="D30" s="69">
        <v>294</v>
      </c>
      <c r="E30" s="69">
        <v>241</v>
      </c>
      <c r="F30" s="69">
        <v>190</v>
      </c>
      <c r="G30" s="69">
        <v>157</v>
      </c>
      <c r="L30" s="71">
        <v>23</v>
      </c>
      <c r="M30" s="77">
        <f t="shared" si="2"/>
        <v>1130</v>
      </c>
      <c r="N30" s="78">
        <f t="shared" si="3"/>
        <v>2310</v>
      </c>
    </row>
    <row r="31" spans="2:16">
      <c r="B31" s="68" t="s">
        <v>32</v>
      </c>
      <c r="C31" s="68" t="s">
        <v>196</v>
      </c>
      <c r="D31" s="69">
        <v>294</v>
      </c>
      <c r="E31" s="69">
        <v>241</v>
      </c>
      <c r="F31" s="69">
        <v>190</v>
      </c>
      <c r="G31" s="69">
        <v>157</v>
      </c>
      <c r="L31" s="71">
        <v>24</v>
      </c>
      <c r="M31" s="77">
        <f t="shared" si="2"/>
        <v>1170</v>
      </c>
      <c r="N31" s="78">
        <f t="shared" si="3"/>
        <v>2380</v>
      </c>
    </row>
    <row r="32" spans="2:16">
      <c r="B32" s="68" t="s">
        <v>51</v>
      </c>
      <c r="C32" s="68" t="s">
        <v>196</v>
      </c>
      <c r="D32" s="69">
        <v>88</v>
      </c>
      <c r="E32" s="69">
        <v>74</v>
      </c>
      <c r="F32" s="69">
        <v>55</v>
      </c>
      <c r="G32" s="69">
        <v>39</v>
      </c>
      <c r="L32" s="71">
        <v>25</v>
      </c>
      <c r="M32" s="77">
        <f t="shared" si="2"/>
        <v>1210</v>
      </c>
      <c r="N32" s="78">
        <f t="shared" si="3"/>
        <v>2450</v>
      </c>
    </row>
    <row r="33" spans="2:14">
      <c r="B33" s="68" t="s">
        <v>43</v>
      </c>
      <c r="C33" s="68" t="s">
        <v>196</v>
      </c>
      <c r="D33" s="69">
        <v>164</v>
      </c>
      <c r="E33" s="69">
        <v>137</v>
      </c>
      <c r="F33" s="69">
        <v>102</v>
      </c>
      <c r="G33" s="69">
        <v>78</v>
      </c>
      <c r="L33" s="71">
        <v>26</v>
      </c>
      <c r="M33" s="77">
        <f t="shared" si="2"/>
        <v>1250</v>
      </c>
      <c r="N33" s="78">
        <f t="shared" si="3"/>
        <v>2520</v>
      </c>
    </row>
    <row r="34" spans="2:14">
      <c r="B34" s="68" t="s">
        <v>52</v>
      </c>
      <c r="C34" s="68" t="s">
        <v>196</v>
      </c>
      <c r="D34" s="69">
        <v>88</v>
      </c>
      <c r="E34" s="69">
        <v>74</v>
      </c>
      <c r="F34" s="69">
        <v>55</v>
      </c>
      <c r="G34" s="69">
        <v>39</v>
      </c>
      <c r="L34" s="71">
        <v>27</v>
      </c>
      <c r="M34" s="77">
        <f t="shared" si="2"/>
        <v>1290</v>
      </c>
      <c r="N34" s="78">
        <f t="shared" si="3"/>
        <v>2590</v>
      </c>
    </row>
    <row r="35" spans="2:14">
      <c r="B35" s="68" t="s">
        <v>98</v>
      </c>
      <c r="C35" s="68" t="s">
        <v>196</v>
      </c>
      <c r="D35" s="69">
        <v>88</v>
      </c>
      <c r="E35" s="69">
        <v>74</v>
      </c>
      <c r="F35" s="69">
        <v>55</v>
      </c>
      <c r="G35" s="69">
        <v>39</v>
      </c>
      <c r="L35" s="71">
        <v>28</v>
      </c>
      <c r="M35" s="77">
        <f t="shared" si="2"/>
        <v>1330</v>
      </c>
      <c r="N35" s="78">
        <f t="shared" si="3"/>
        <v>2660</v>
      </c>
    </row>
    <row r="36" spans="2:14">
      <c r="B36" s="68" t="s">
        <v>153</v>
      </c>
      <c r="C36" s="68" t="s">
        <v>196</v>
      </c>
      <c r="D36" s="69">
        <v>88</v>
      </c>
      <c r="E36" s="69">
        <v>74</v>
      </c>
      <c r="F36" s="69">
        <v>55</v>
      </c>
      <c r="G36" s="69">
        <v>39</v>
      </c>
      <c r="L36" s="71">
        <v>29</v>
      </c>
      <c r="M36" s="77">
        <f t="shared" si="2"/>
        <v>1370</v>
      </c>
      <c r="N36" s="78">
        <f t="shared" si="3"/>
        <v>2730</v>
      </c>
    </row>
    <row r="37" spans="2:14">
      <c r="B37" s="68" t="s">
        <v>44</v>
      </c>
      <c r="C37" s="68" t="s">
        <v>196</v>
      </c>
      <c r="D37" s="69">
        <v>164</v>
      </c>
      <c r="E37" s="69">
        <v>137</v>
      </c>
      <c r="F37" s="69">
        <v>102</v>
      </c>
      <c r="G37" s="69">
        <v>78</v>
      </c>
      <c r="L37" s="71">
        <v>30</v>
      </c>
      <c r="M37" s="77">
        <f t="shared" si="2"/>
        <v>1410</v>
      </c>
      <c r="N37" s="78">
        <f t="shared" si="3"/>
        <v>2800</v>
      </c>
    </row>
    <row r="38" spans="2:14">
      <c r="B38" s="68" t="s">
        <v>45</v>
      </c>
      <c r="C38" s="68" t="s">
        <v>196</v>
      </c>
      <c r="D38" s="69">
        <v>164</v>
      </c>
      <c r="E38" s="69">
        <v>137</v>
      </c>
      <c r="F38" s="69">
        <v>102</v>
      </c>
      <c r="G38" s="69">
        <v>78</v>
      </c>
      <c r="L38" s="71">
        <v>31</v>
      </c>
      <c r="M38" s="77">
        <f t="shared" si="2"/>
        <v>1450</v>
      </c>
      <c r="N38" s="78">
        <f t="shared" si="3"/>
        <v>2870</v>
      </c>
    </row>
    <row r="39" spans="2:14">
      <c r="B39" s="68" t="s">
        <v>33</v>
      </c>
      <c r="C39" s="68" t="s">
        <v>196</v>
      </c>
      <c r="D39" s="69">
        <v>294</v>
      </c>
      <c r="E39" s="69">
        <v>241</v>
      </c>
      <c r="F39" s="69">
        <v>190</v>
      </c>
      <c r="G39" s="69">
        <v>157</v>
      </c>
      <c r="L39" s="71">
        <v>32</v>
      </c>
      <c r="M39" s="77">
        <f t="shared" si="2"/>
        <v>1490</v>
      </c>
      <c r="N39" s="78">
        <f t="shared" si="3"/>
        <v>2940</v>
      </c>
    </row>
    <row r="40" spans="2:14">
      <c r="B40" s="68" t="s">
        <v>53</v>
      </c>
      <c r="C40" s="68" t="s">
        <v>196</v>
      </c>
      <c r="D40" s="69">
        <v>88</v>
      </c>
      <c r="E40" s="69">
        <v>74</v>
      </c>
      <c r="F40" s="69">
        <v>55</v>
      </c>
      <c r="G40" s="69">
        <v>39</v>
      </c>
      <c r="L40" s="71">
        <v>33</v>
      </c>
      <c r="M40" s="77">
        <f t="shared" si="2"/>
        <v>1530</v>
      </c>
      <c r="N40" s="78">
        <f t="shared" si="3"/>
        <v>3010</v>
      </c>
    </row>
    <row r="41" spans="2:14">
      <c r="B41" s="68" t="s">
        <v>39</v>
      </c>
      <c r="C41" s="68" t="s">
        <v>196</v>
      </c>
      <c r="D41" s="69">
        <v>280</v>
      </c>
      <c r="E41" s="69">
        <v>214</v>
      </c>
      <c r="F41" s="69">
        <v>162</v>
      </c>
      <c r="G41" s="69">
        <v>131</v>
      </c>
      <c r="L41" s="71">
        <v>34</v>
      </c>
      <c r="M41" s="77">
        <f t="shared" si="2"/>
        <v>1570</v>
      </c>
      <c r="N41" s="78">
        <f t="shared" si="3"/>
        <v>3080</v>
      </c>
    </row>
    <row r="42" spans="2:14">
      <c r="B42" s="70" t="s">
        <v>7</v>
      </c>
      <c r="C42" s="70" t="s">
        <v>197</v>
      </c>
      <c r="D42" s="79">
        <v>77</v>
      </c>
      <c r="E42" s="79">
        <v>57</v>
      </c>
      <c r="F42" s="79">
        <v>40</v>
      </c>
      <c r="G42" s="79">
        <v>32</v>
      </c>
      <c r="L42" s="71">
        <v>35</v>
      </c>
      <c r="M42" s="77">
        <f t="shared" si="2"/>
        <v>1610</v>
      </c>
      <c r="N42" s="78">
        <f t="shared" si="3"/>
        <v>3150</v>
      </c>
    </row>
    <row r="43" spans="2:14">
      <c r="B43" s="70" t="s">
        <v>55</v>
      </c>
      <c r="C43" s="70" t="s">
        <v>197</v>
      </c>
      <c r="D43" s="79">
        <v>108</v>
      </c>
      <c r="E43" s="79">
        <v>80</v>
      </c>
      <c r="F43" s="79">
        <v>57</v>
      </c>
      <c r="G43" s="79">
        <v>45</v>
      </c>
      <c r="L43" s="71">
        <v>36</v>
      </c>
      <c r="M43" s="77">
        <f t="shared" si="2"/>
        <v>1650</v>
      </c>
      <c r="N43" s="78">
        <f t="shared" si="3"/>
        <v>3220</v>
      </c>
    </row>
    <row r="44" spans="2:14">
      <c r="B44" s="70" t="s">
        <v>56</v>
      </c>
      <c r="C44" s="70" t="s">
        <v>197</v>
      </c>
      <c r="D44" s="79">
        <v>47</v>
      </c>
      <c r="E44" s="79">
        <v>33</v>
      </c>
      <c r="F44" s="79">
        <v>22</v>
      </c>
      <c r="G44" s="79">
        <v>17</v>
      </c>
      <c r="L44" s="71">
        <v>37</v>
      </c>
      <c r="M44" s="77">
        <f t="shared" si="2"/>
        <v>1690</v>
      </c>
      <c r="N44" s="78">
        <f t="shared" si="3"/>
        <v>3290</v>
      </c>
    </row>
    <row r="45" spans="2:14">
      <c r="B45" s="70" t="s">
        <v>231</v>
      </c>
      <c r="C45" s="70" t="s">
        <v>197</v>
      </c>
      <c r="D45" s="79">
        <v>108</v>
      </c>
      <c r="E45" s="79">
        <v>80</v>
      </c>
      <c r="F45" s="79">
        <v>57</v>
      </c>
      <c r="G45" s="79">
        <v>45</v>
      </c>
      <c r="L45" s="71">
        <v>38</v>
      </c>
      <c r="M45" s="77">
        <f t="shared" si="2"/>
        <v>1730</v>
      </c>
      <c r="N45" s="78">
        <f t="shared" si="3"/>
        <v>3360</v>
      </c>
    </row>
    <row r="46" spans="2:14">
      <c r="B46" s="70" t="s">
        <v>232</v>
      </c>
      <c r="C46" s="70" t="s">
        <v>197</v>
      </c>
      <c r="D46" s="79">
        <v>108</v>
      </c>
      <c r="E46" s="79">
        <v>80</v>
      </c>
      <c r="F46" s="79">
        <v>57</v>
      </c>
      <c r="G46" s="79">
        <v>45</v>
      </c>
      <c r="L46" s="71">
        <v>39</v>
      </c>
      <c r="M46" s="77">
        <f t="shared" si="2"/>
        <v>1770</v>
      </c>
      <c r="N46" s="78">
        <f t="shared" si="3"/>
        <v>3430</v>
      </c>
    </row>
    <row r="47" spans="2:14">
      <c r="B47" s="70" t="s">
        <v>57</v>
      </c>
      <c r="C47" s="70" t="s">
        <v>197</v>
      </c>
      <c r="D47" s="79">
        <v>108</v>
      </c>
      <c r="E47" s="79">
        <v>80</v>
      </c>
      <c r="F47" s="79">
        <v>57</v>
      </c>
      <c r="G47" s="79">
        <v>45</v>
      </c>
      <c r="L47" s="71">
        <v>40</v>
      </c>
      <c r="M47" s="77">
        <f t="shared" si="2"/>
        <v>1810</v>
      </c>
      <c r="N47" s="78">
        <f t="shared" si="3"/>
        <v>3500</v>
      </c>
    </row>
    <row r="48" spans="2:14">
      <c r="B48" s="70" t="s">
        <v>58</v>
      </c>
      <c r="C48" s="70" t="s">
        <v>197</v>
      </c>
      <c r="D48" s="79">
        <v>47</v>
      </c>
      <c r="E48" s="79">
        <v>33</v>
      </c>
      <c r="F48" s="79">
        <v>22</v>
      </c>
      <c r="G48" s="79">
        <v>17</v>
      </c>
      <c r="L48" s="71">
        <v>41</v>
      </c>
      <c r="M48" s="77">
        <f t="shared" si="2"/>
        <v>1850</v>
      </c>
      <c r="N48" s="78">
        <f t="shared" si="3"/>
        <v>3570</v>
      </c>
    </row>
    <row r="49" spans="2:14">
      <c r="B49" s="70" t="s">
        <v>59</v>
      </c>
      <c r="C49" s="70" t="s">
        <v>197</v>
      </c>
      <c r="D49" s="79">
        <v>77</v>
      </c>
      <c r="E49" s="79">
        <v>57</v>
      </c>
      <c r="F49" s="79">
        <v>40</v>
      </c>
      <c r="G49" s="79">
        <v>32</v>
      </c>
      <c r="L49" s="71">
        <v>42</v>
      </c>
      <c r="M49" s="77">
        <f t="shared" si="2"/>
        <v>1890</v>
      </c>
      <c r="N49" s="78">
        <f t="shared" si="3"/>
        <v>3640</v>
      </c>
    </row>
    <row r="50" spans="2:14">
      <c r="B50" s="70" t="s">
        <v>233</v>
      </c>
      <c r="C50" s="70" t="s">
        <v>197</v>
      </c>
      <c r="D50" s="79">
        <v>77</v>
      </c>
      <c r="E50" s="79">
        <v>57</v>
      </c>
      <c r="F50" s="79">
        <v>40</v>
      </c>
      <c r="G50" s="79">
        <v>32</v>
      </c>
      <c r="L50" s="71">
        <v>43</v>
      </c>
      <c r="M50" s="77">
        <f t="shared" si="2"/>
        <v>1930</v>
      </c>
      <c r="N50" s="78">
        <f t="shared" si="3"/>
        <v>3710</v>
      </c>
    </row>
    <row r="51" spans="2:14">
      <c r="B51" s="70" t="s">
        <v>60</v>
      </c>
      <c r="C51" s="70" t="s">
        <v>197</v>
      </c>
      <c r="D51" s="79">
        <v>47</v>
      </c>
      <c r="E51" s="79">
        <v>33</v>
      </c>
      <c r="F51" s="79">
        <v>22</v>
      </c>
      <c r="G51" s="79">
        <v>17</v>
      </c>
      <c r="L51" s="71">
        <v>44</v>
      </c>
      <c r="M51" s="77">
        <f t="shared" si="2"/>
        <v>1970</v>
      </c>
      <c r="N51" s="78">
        <f t="shared" si="3"/>
        <v>3780</v>
      </c>
    </row>
    <row r="52" spans="2:14">
      <c r="B52" s="70" t="s">
        <v>234</v>
      </c>
      <c r="C52" s="70" t="s">
        <v>197</v>
      </c>
      <c r="D52" s="79">
        <v>108</v>
      </c>
      <c r="E52" s="79">
        <v>80</v>
      </c>
      <c r="F52" s="79">
        <v>57</v>
      </c>
      <c r="G52" s="79">
        <v>45</v>
      </c>
      <c r="L52" s="71">
        <v>45</v>
      </c>
      <c r="M52" s="77">
        <f t="shared" si="2"/>
        <v>2010</v>
      </c>
      <c r="N52" s="78">
        <f t="shared" si="3"/>
        <v>3850</v>
      </c>
    </row>
    <row r="53" spans="2:14">
      <c r="B53" s="70" t="s">
        <v>61</v>
      </c>
      <c r="C53" s="70" t="s">
        <v>197</v>
      </c>
      <c r="D53" s="79">
        <v>47</v>
      </c>
      <c r="E53" s="79">
        <v>33</v>
      </c>
      <c r="F53" s="79">
        <v>22</v>
      </c>
      <c r="G53" s="79">
        <v>17</v>
      </c>
      <c r="L53" s="71">
        <v>46</v>
      </c>
      <c r="M53" s="77">
        <f t="shared" si="2"/>
        <v>2050</v>
      </c>
      <c r="N53" s="78">
        <f t="shared" si="3"/>
        <v>3920</v>
      </c>
    </row>
    <row r="54" spans="2:14">
      <c r="B54" s="70" t="s">
        <v>235</v>
      </c>
      <c r="C54" s="70" t="s">
        <v>197</v>
      </c>
      <c r="D54" s="79">
        <v>47</v>
      </c>
      <c r="E54" s="79">
        <v>33</v>
      </c>
      <c r="F54" s="79">
        <v>22</v>
      </c>
      <c r="G54" s="79">
        <v>17</v>
      </c>
      <c r="L54" s="71">
        <v>47</v>
      </c>
      <c r="M54" s="77">
        <f t="shared" si="2"/>
        <v>2090</v>
      </c>
      <c r="N54" s="78">
        <f t="shared" si="3"/>
        <v>3990</v>
      </c>
    </row>
    <row r="55" spans="2:14">
      <c r="B55" s="70" t="s">
        <v>236</v>
      </c>
      <c r="C55" s="70" t="s">
        <v>197</v>
      </c>
      <c r="D55" s="79">
        <v>47</v>
      </c>
      <c r="E55" s="79">
        <v>33</v>
      </c>
      <c r="F55" s="79">
        <v>22</v>
      </c>
      <c r="G55" s="79">
        <v>17</v>
      </c>
      <c r="L55" s="71">
        <v>48</v>
      </c>
      <c r="M55" s="77">
        <f t="shared" si="2"/>
        <v>2130</v>
      </c>
      <c r="N55" s="78">
        <f t="shared" si="3"/>
        <v>4060</v>
      </c>
    </row>
    <row r="56" spans="2:14">
      <c r="B56" s="70" t="s">
        <v>62</v>
      </c>
      <c r="C56" s="70" t="s">
        <v>197</v>
      </c>
      <c r="D56" s="79">
        <v>47</v>
      </c>
      <c r="E56" s="79">
        <v>33</v>
      </c>
      <c r="F56" s="79">
        <v>22</v>
      </c>
      <c r="G56" s="79">
        <v>17</v>
      </c>
      <c r="L56" s="71">
        <v>49</v>
      </c>
      <c r="M56" s="77">
        <f t="shared" si="2"/>
        <v>2170</v>
      </c>
      <c r="N56" s="78">
        <f t="shared" si="3"/>
        <v>4130</v>
      </c>
    </row>
    <row r="57" spans="2:14">
      <c r="B57" s="70" t="s">
        <v>63</v>
      </c>
      <c r="C57" s="70" t="s">
        <v>197</v>
      </c>
      <c r="D57" s="79">
        <v>77</v>
      </c>
      <c r="E57" s="79">
        <v>57</v>
      </c>
      <c r="F57" s="79">
        <v>40</v>
      </c>
      <c r="G57" s="79">
        <v>32</v>
      </c>
      <c r="L57" s="71">
        <v>50</v>
      </c>
      <c r="M57" s="77">
        <f t="shared" si="2"/>
        <v>2210</v>
      </c>
      <c r="N57" s="78">
        <f t="shared" si="3"/>
        <v>4200</v>
      </c>
    </row>
    <row r="58" spans="2:14">
      <c r="B58" s="70" t="s">
        <v>64</v>
      </c>
      <c r="C58" s="70" t="s">
        <v>197</v>
      </c>
      <c r="D58" s="79">
        <v>108</v>
      </c>
      <c r="E58" s="79">
        <v>80</v>
      </c>
      <c r="F58" s="79">
        <v>57</v>
      </c>
      <c r="G58" s="79">
        <v>45</v>
      </c>
      <c r="L58" s="71">
        <v>51</v>
      </c>
      <c r="M58" s="77">
        <f t="shared" si="2"/>
        <v>2250</v>
      </c>
      <c r="N58" s="78">
        <f t="shared" si="3"/>
        <v>4270</v>
      </c>
    </row>
    <row r="59" spans="2:14">
      <c r="B59" s="70" t="s">
        <v>237</v>
      </c>
      <c r="C59" s="70" t="s">
        <v>197</v>
      </c>
      <c r="D59" s="79">
        <v>47</v>
      </c>
      <c r="E59" s="79">
        <v>33</v>
      </c>
      <c r="F59" s="79">
        <v>22</v>
      </c>
      <c r="G59" s="79">
        <v>17</v>
      </c>
      <c r="L59" s="71">
        <v>52</v>
      </c>
      <c r="M59" s="77">
        <f t="shared" si="2"/>
        <v>2290</v>
      </c>
      <c r="N59" s="78">
        <f t="shared" si="3"/>
        <v>4340</v>
      </c>
    </row>
    <row r="60" spans="2:14">
      <c r="B60" s="70" t="s">
        <v>65</v>
      </c>
      <c r="C60" s="70" t="s">
        <v>197</v>
      </c>
      <c r="D60" s="79">
        <v>108</v>
      </c>
      <c r="E60" s="79">
        <v>80</v>
      </c>
      <c r="F60" s="79">
        <v>57</v>
      </c>
      <c r="G60" s="79">
        <v>45</v>
      </c>
      <c r="L60" s="71">
        <v>53</v>
      </c>
      <c r="M60" s="77">
        <f t="shared" si="2"/>
        <v>2330</v>
      </c>
      <c r="N60" s="78">
        <f t="shared" si="3"/>
        <v>4410</v>
      </c>
    </row>
    <row r="61" spans="2:14">
      <c r="B61" s="70" t="s">
        <v>238</v>
      </c>
      <c r="C61" s="70" t="s">
        <v>197</v>
      </c>
      <c r="D61" s="79">
        <v>77</v>
      </c>
      <c r="E61" s="79">
        <v>57</v>
      </c>
      <c r="F61" s="79">
        <v>40</v>
      </c>
      <c r="G61" s="79">
        <v>32</v>
      </c>
      <c r="L61" s="71">
        <v>54</v>
      </c>
      <c r="M61" s="77">
        <f t="shared" si="2"/>
        <v>2370</v>
      </c>
      <c r="N61" s="78">
        <f t="shared" si="3"/>
        <v>4480</v>
      </c>
    </row>
    <row r="62" spans="2:14">
      <c r="B62" s="70" t="s">
        <v>239</v>
      </c>
      <c r="C62" s="70" t="s">
        <v>197</v>
      </c>
      <c r="D62" s="79">
        <v>47</v>
      </c>
      <c r="E62" s="79">
        <v>33</v>
      </c>
      <c r="F62" s="79">
        <v>22</v>
      </c>
      <c r="G62" s="79">
        <v>17</v>
      </c>
      <c r="L62" s="71">
        <v>55</v>
      </c>
      <c r="M62" s="77">
        <f t="shared" si="2"/>
        <v>2410</v>
      </c>
      <c r="N62" s="78">
        <f t="shared" si="3"/>
        <v>4550</v>
      </c>
    </row>
    <row r="63" spans="2:14">
      <c r="B63" s="70" t="s">
        <v>66</v>
      </c>
      <c r="C63" s="70" t="s">
        <v>197</v>
      </c>
      <c r="D63" s="79">
        <v>47</v>
      </c>
      <c r="E63" s="79">
        <v>33</v>
      </c>
      <c r="F63" s="79">
        <v>22</v>
      </c>
      <c r="G63" s="79">
        <v>17</v>
      </c>
      <c r="L63" s="71">
        <v>56</v>
      </c>
      <c r="M63" s="77">
        <f t="shared" si="2"/>
        <v>2450</v>
      </c>
      <c r="N63" s="78">
        <f t="shared" si="3"/>
        <v>4620</v>
      </c>
    </row>
    <row r="64" spans="2:14">
      <c r="B64" s="70" t="s">
        <v>240</v>
      </c>
      <c r="C64" s="70" t="s">
        <v>197</v>
      </c>
      <c r="D64" s="79">
        <v>77</v>
      </c>
      <c r="E64" s="79">
        <v>57</v>
      </c>
      <c r="F64" s="79">
        <v>40</v>
      </c>
      <c r="G64" s="79">
        <v>32</v>
      </c>
      <c r="L64" s="71">
        <v>57</v>
      </c>
      <c r="M64" s="77">
        <f t="shared" si="2"/>
        <v>2490</v>
      </c>
      <c r="N64" s="78">
        <f t="shared" si="3"/>
        <v>4690</v>
      </c>
    </row>
    <row r="65" spans="2:14">
      <c r="B65" s="70" t="s">
        <v>241</v>
      </c>
      <c r="C65" s="70" t="s">
        <v>197</v>
      </c>
      <c r="D65" s="79">
        <v>47</v>
      </c>
      <c r="E65" s="79">
        <v>33</v>
      </c>
      <c r="F65" s="79">
        <v>22</v>
      </c>
      <c r="G65" s="79">
        <v>17</v>
      </c>
      <c r="L65" s="71">
        <v>58</v>
      </c>
      <c r="M65" s="77">
        <f t="shared" si="2"/>
        <v>2530</v>
      </c>
      <c r="N65" s="78">
        <f t="shared" si="3"/>
        <v>4760</v>
      </c>
    </row>
    <row r="66" spans="2:14">
      <c r="B66" s="70" t="s">
        <v>242</v>
      </c>
      <c r="C66" s="70" t="s">
        <v>197</v>
      </c>
      <c r="D66" s="79">
        <v>47</v>
      </c>
      <c r="E66" s="79">
        <v>33</v>
      </c>
      <c r="F66" s="79">
        <v>22</v>
      </c>
      <c r="G66" s="79">
        <v>17</v>
      </c>
      <c r="L66" s="71">
        <v>59</v>
      </c>
      <c r="M66" s="77">
        <f t="shared" si="2"/>
        <v>2570</v>
      </c>
      <c r="N66" s="78">
        <f t="shared" si="3"/>
        <v>4830</v>
      </c>
    </row>
    <row r="67" spans="2:14">
      <c r="B67" s="70" t="s">
        <v>243</v>
      </c>
      <c r="C67" s="70" t="s">
        <v>197</v>
      </c>
      <c r="D67" s="79">
        <v>47</v>
      </c>
      <c r="E67" s="79">
        <v>33</v>
      </c>
      <c r="F67" s="79">
        <v>22</v>
      </c>
      <c r="G67" s="79">
        <v>17</v>
      </c>
      <c r="L67" s="71">
        <v>60</v>
      </c>
      <c r="M67" s="77">
        <f t="shared" si="2"/>
        <v>2610</v>
      </c>
      <c r="N67" s="78">
        <f t="shared" si="3"/>
        <v>4900</v>
      </c>
    </row>
    <row r="68" spans="2:14">
      <c r="B68" s="70" t="s">
        <v>351</v>
      </c>
      <c r="C68" s="70" t="s">
        <v>197</v>
      </c>
      <c r="D68" s="79">
        <v>108</v>
      </c>
      <c r="E68" s="79">
        <v>80</v>
      </c>
      <c r="F68" s="79">
        <v>57</v>
      </c>
      <c r="G68" s="79">
        <v>45</v>
      </c>
      <c r="L68" s="80">
        <v>61</v>
      </c>
      <c r="M68" s="77">
        <f t="shared" si="2"/>
        <v>2650</v>
      </c>
      <c r="N68" s="81">
        <f>((L68-$L$67)*50)+4900</f>
        <v>4950</v>
      </c>
    </row>
    <row r="69" spans="2:14">
      <c r="B69" s="70" t="s">
        <v>67</v>
      </c>
      <c r="C69" s="70" t="s">
        <v>197</v>
      </c>
      <c r="D69" s="79">
        <v>77</v>
      </c>
      <c r="E69" s="79">
        <v>57</v>
      </c>
      <c r="F69" s="79">
        <v>40</v>
      </c>
      <c r="G69" s="79">
        <v>32</v>
      </c>
      <c r="L69" s="71">
        <v>62</v>
      </c>
      <c r="M69" s="77">
        <f t="shared" si="2"/>
        <v>2690</v>
      </c>
      <c r="N69" s="81">
        <f t="shared" ref="N69:N97" si="4">((L69-$L$67)*50)+4900</f>
        <v>5000</v>
      </c>
    </row>
    <row r="70" spans="2:14">
      <c r="B70" s="70" t="s">
        <v>68</v>
      </c>
      <c r="C70" s="70" t="s">
        <v>197</v>
      </c>
      <c r="D70" s="79">
        <v>108</v>
      </c>
      <c r="E70" s="79">
        <v>80</v>
      </c>
      <c r="F70" s="79">
        <v>57</v>
      </c>
      <c r="G70" s="79">
        <v>45</v>
      </c>
      <c r="L70" s="71">
        <v>63</v>
      </c>
      <c r="M70" s="77">
        <f t="shared" si="2"/>
        <v>2730</v>
      </c>
      <c r="N70" s="81">
        <f t="shared" si="4"/>
        <v>5050</v>
      </c>
    </row>
    <row r="71" spans="2:14">
      <c r="B71" s="70" t="s">
        <v>244</v>
      </c>
      <c r="C71" s="70" t="s">
        <v>197</v>
      </c>
      <c r="D71" s="79">
        <v>108</v>
      </c>
      <c r="E71" s="79">
        <v>80</v>
      </c>
      <c r="F71" s="79">
        <v>57</v>
      </c>
      <c r="G71" s="79">
        <v>45</v>
      </c>
      <c r="L71" s="71">
        <v>64</v>
      </c>
      <c r="M71" s="77">
        <f t="shared" si="2"/>
        <v>2770</v>
      </c>
      <c r="N71" s="81">
        <f t="shared" si="4"/>
        <v>5100</v>
      </c>
    </row>
    <row r="72" spans="2:14">
      <c r="B72" s="70" t="s">
        <v>245</v>
      </c>
      <c r="C72" s="70" t="s">
        <v>197</v>
      </c>
      <c r="D72" s="79">
        <v>77</v>
      </c>
      <c r="E72" s="79">
        <v>57</v>
      </c>
      <c r="F72" s="79">
        <v>40</v>
      </c>
      <c r="G72" s="79">
        <v>32</v>
      </c>
      <c r="L72" s="71">
        <v>65</v>
      </c>
      <c r="M72" s="77">
        <f t="shared" si="2"/>
        <v>2810</v>
      </c>
      <c r="N72" s="81">
        <f t="shared" si="4"/>
        <v>5150</v>
      </c>
    </row>
    <row r="73" spans="2:14">
      <c r="B73" s="70" t="s">
        <v>325</v>
      </c>
      <c r="C73" s="70" t="s">
        <v>197</v>
      </c>
      <c r="D73" s="79">
        <v>47</v>
      </c>
      <c r="E73" s="79">
        <v>33</v>
      </c>
      <c r="F73" s="79">
        <v>22</v>
      </c>
      <c r="G73" s="79">
        <v>17</v>
      </c>
      <c r="L73" s="71">
        <v>66</v>
      </c>
      <c r="M73" s="77">
        <f t="shared" si="2"/>
        <v>2850</v>
      </c>
      <c r="N73" s="81">
        <f t="shared" si="4"/>
        <v>5200</v>
      </c>
    </row>
    <row r="74" spans="2:14">
      <c r="B74" s="70" t="s">
        <v>246</v>
      </c>
      <c r="C74" s="70" t="s">
        <v>197</v>
      </c>
      <c r="D74" s="79">
        <v>108</v>
      </c>
      <c r="E74" s="79">
        <v>80</v>
      </c>
      <c r="F74" s="79">
        <v>57</v>
      </c>
      <c r="G74" s="79">
        <v>45</v>
      </c>
      <c r="L74" s="71">
        <v>67</v>
      </c>
      <c r="M74" s="77">
        <f t="shared" si="2"/>
        <v>2890</v>
      </c>
      <c r="N74" s="81">
        <f t="shared" si="4"/>
        <v>5250</v>
      </c>
    </row>
    <row r="75" spans="2:14">
      <c r="B75" s="70" t="s">
        <v>69</v>
      </c>
      <c r="C75" s="70" t="s">
        <v>197</v>
      </c>
      <c r="D75" s="79">
        <v>77</v>
      </c>
      <c r="E75" s="79">
        <v>57</v>
      </c>
      <c r="F75" s="79">
        <v>40</v>
      </c>
      <c r="G75" s="79">
        <v>32</v>
      </c>
      <c r="L75" s="71">
        <v>68</v>
      </c>
      <c r="M75" s="77">
        <f t="shared" si="2"/>
        <v>2930</v>
      </c>
      <c r="N75" s="81">
        <f t="shared" si="4"/>
        <v>5300</v>
      </c>
    </row>
    <row r="76" spans="2:14">
      <c r="B76" s="70" t="s">
        <v>70</v>
      </c>
      <c r="C76" s="70" t="s">
        <v>197</v>
      </c>
      <c r="D76" s="79">
        <v>47</v>
      </c>
      <c r="E76" s="79">
        <v>33</v>
      </c>
      <c r="F76" s="79">
        <v>22</v>
      </c>
      <c r="G76" s="79">
        <v>17</v>
      </c>
      <c r="L76" s="71">
        <v>69</v>
      </c>
      <c r="M76" s="77">
        <f t="shared" si="2"/>
        <v>2970</v>
      </c>
      <c r="N76" s="81">
        <f t="shared" si="4"/>
        <v>5350</v>
      </c>
    </row>
    <row r="77" spans="2:14">
      <c r="B77" s="70" t="s">
        <v>247</v>
      </c>
      <c r="C77" s="70" t="s">
        <v>197</v>
      </c>
      <c r="D77" s="79">
        <v>77</v>
      </c>
      <c r="E77" s="79">
        <v>57</v>
      </c>
      <c r="F77" s="79">
        <v>40</v>
      </c>
      <c r="G77" s="79">
        <v>32</v>
      </c>
      <c r="L77" s="71">
        <v>70</v>
      </c>
      <c r="M77" s="77">
        <f t="shared" si="2"/>
        <v>3010</v>
      </c>
      <c r="N77" s="81">
        <f t="shared" si="4"/>
        <v>5400</v>
      </c>
    </row>
    <row r="78" spans="2:14">
      <c r="B78" s="70" t="s">
        <v>248</v>
      </c>
      <c r="C78" s="70" t="s">
        <v>197</v>
      </c>
      <c r="D78" s="79">
        <v>108</v>
      </c>
      <c r="E78" s="79">
        <v>80</v>
      </c>
      <c r="F78" s="79">
        <v>57</v>
      </c>
      <c r="G78" s="79">
        <v>45</v>
      </c>
      <c r="L78" s="71">
        <v>71</v>
      </c>
      <c r="M78" s="77">
        <f t="shared" si="2"/>
        <v>3050</v>
      </c>
      <c r="N78" s="81">
        <f t="shared" si="4"/>
        <v>5450</v>
      </c>
    </row>
    <row r="79" spans="2:14">
      <c r="B79" s="70" t="s">
        <v>249</v>
      </c>
      <c r="C79" s="70" t="s">
        <v>197</v>
      </c>
      <c r="D79" s="79">
        <v>77</v>
      </c>
      <c r="E79" s="79">
        <v>57</v>
      </c>
      <c r="F79" s="79">
        <v>40</v>
      </c>
      <c r="G79" s="79">
        <v>32</v>
      </c>
      <c r="L79" s="71">
        <v>72</v>
      </c>
      <c r="M79" s="77">
        <f t="shared" si="2"/>
        <v>3090</v>
      </c>
      <c r="N79" s="81">
        <f t="shared" si="4"/>
        <v>5500</v>
      </c>
    </row>
    <row r="80" spans="2:14">
      <c r="B80" s="70" t="s">
        <v>321</v>
      </c>
      <c r="C80" s="70" t="s">
        <v>197</v>
      </c>
      <c r="D80" s="79">
        <v>47</v>
      </c>
      <c r="E80" s="79">
        <v>33</v>
      </c>
      <c r="F80" s="79">
        <v>22</v>
      </c>
      <c r="G80" s="79">
        <v>17</v>
      </c>
      <c r="L80" s="71">
        <v>73</v>
      </c>
      <c r="M80" s="77">
        <f t="shared" si="2"/>
        <v>3130</v>
      </c>
      <c r="N80" s="81">
        <f t="shared" si="4"/>
        <v>5550</v>
      </c>
    </row>
    <row r="81" spans="2:14">
      <c r="B81" s="70" t="s">
        <v>71</v>
      </c>
      <c r="C81" s="70" t="s">
        <v>197</v>
      </c>
      <c r="D81" s="79">
        <v>77</v>
      </c>
      <c r="E81" s="79">
        <v>57</v>
      </c>
      <c r="F81" s="79">
        <v>40</v>
      </c>
      <c r="G81" s="79">
        <v>32</v>
      </c>
      <c r="L81" s="71">
        <v>74</v>
      </c>
      <c r="M81" s="77">
        <f t="shared" si="2"/>
        <v>3170</v>
      </c>
      <c r="N81" s="81">
        <f t="shared" si="4"/>
        <v>5600</v>
      </c>
    </row>
    <row r="82" spans="2:14">
      <c r="B82" s="70" t="s">
        <v>72</v>
      </c>
      <c r="C82" s="70" t="s">
        <v>197</v>
      </c>
      <c r="D82" s="79">
        <v>47</v>
      </c>
      <c r="E82" s="79">
        <v>33</v>
      </c>
      <c r="F82" s="79">
        <v>22</v>
      </c>
      <c r="G82" s="79">
        <v>17</v>
      </c>
      <c r="L82" s="71">
        <v>75</v>
      </c>
      <c r="M82" s="77">
        <f t="shared" si="2"/>
        <v>3210</v>
      </c>
      <c r="N82" s="81">
        <f t="shared" si="4"/>
        <v>5650</v>
      </c>
    </row>
    <row r="83" spans="2:14">
      <c r="B83" s="70" t="s">
        <v>310</v>
      </c>
      <c r="C83" s="70" t="s">
        <v>197</v>
      </c>
      <c r="D83" s="79">
        <v>77</v>
      </c>
      <c r="E83" s="79">
        <v>57</v>
      </c>
      <c r="F83" s="79">
        <v>40</v>
      </c>
      <c r="G83" s="79">
        <v>32</v>
      </c>
      <c r="L83" s="71">
        <v>76</v>
      </c>
      <c r="M83" s="77">
        <f t="shared" si="2"/>
        <v>3250</v>
      </c>
      <c r="N83" s="81">
        <f t="shared" si="4"/>
        <v>5700</v>
      </c>
    </row>
    <row r="84" spans="2:14">
      <c r="B84" s="70" t="s">
        <v>250</v>
      </c>
      <c r="C84" s="70" t="s">
        <v>197</v>
      </c>
      <c r="D84" s="79">
        <v>47</v>
      </c>
      <c r="E84" s="79">
        <v>33</v>
      </c>
      <c r="F84" s="79">
        <v>22</v>
      </c>
      <c r="G84" s="79">
        <v>17</v>
      </c>
      <c r="L84" s="71">
        <v>77</v>
      </c>
      <c r="M84" s="77">
        <f t="shared" si="2"/>
        <v>3290</v>
      </c>
      <c r="N84" s="81">
        <f t="shared" si="4"/>
        <v>5750</v>
      </c>
    </row>
    <row r="85" spans="2:14">
      <c r="B85" s="70" t="s">
        <v>251</v>
      </c>
      <c r="C85" s="70" t="s">
        <v>197</v>
      </c>
      <c r="D85" s="79">
        <v>47</v>
      </c>
      <c r="E85" s="79">
        <v>33</v>
      </c>
      <c r="F85" s="79">
        <v>22</v>
      </c>
      <c r="G85" s="79">
        <v>17</v>
      </c>
      <c r="L85" s="71">
        <v>78</v>
      </c>
      <c r="M85" s="77">
        <f t="shared" si="2"/>
        <v>3330</v>
      </c>
      <c r="N85" s="81">
        <f t="shared" si="4"/>
        <v>5800</v>
      </c>
    </row>
    <row r="86" spans="2:14">
      <c r="B86" s="70" t="s">
        <v>252</v>
      </c>
      <c r="C86" s="70" t="s">
        <v>197</v>
      </c>
      <c r="D86" s="79">
        <v>47</v>
      </c>
      <c r="E86" s="79">
        <v>33</v>
      </c>
      <c r="F86" s="79">
        <v>22</v>
      </c>
      <c r="G86" s="79">
        <v>17</v>
      </c>
      <c r="L86" s="71">
        <v>79</v>
      </c>
      <c r="M86" s="77">
        <f t="shared" si="2"/>
        <v>3370</v>
      </c>
      <c r="N86" s="81">
        <f t="shared" si="4"/>
        <v>5850</v>
      </c>
    </row>
    <row r="87" spans="2:14">
      <c r="B87" s="70" t="s">
        <v>320</v>
      </c>
      <c r="C87" s="70" t="s">
        <v>197</v>
      </c>
      <c r="D87" s="79">
        <v>47</v>
      </c>
      <c r="E87" s="79">
        <v>33</v>
      </c>
      <c r="F87" s="79">
        <v>22</v>
      </c>
      <c r="G87" s="79">
        <v>17</v>
      </c>
      <c r="L87" s="71">
        <v>80</v>
      </c>
      <c r="M87" s="77">
        <f t="shared" ref="M87:M97" si="5">((L87-$L$21)*40)+770</f>
        <v>3410</v>
      </c>
      <c r="N87" s="81">
        <f t="shared" si="4"/>
        <v>5900</v>
      </c>
    </row>
    <row r="88" spans="2:14">
      <c r="B88" s="70" t="s">
        <v>253</v>
      </c>
      <c r="C88" s="70" t="s">
        <v>197</v>
      </c>
      <c r="D88" s="79">
        <v>108</v>
      </c>
      <c r="E88" s="79">
        <v>80</v>
      </c>
      <c r="F88" s="79">
        <v>57</v>
      </c>
      <c r="G88" s="79">
        <v>45</v>
      </c>
      <c r="L88" s="71">
        <v>81</v>
      </c>
      <c r="M88" s="77">
        <f t="shared" si="5"/>
        <v>3450</v>
      </c>
      <c r="N88" s="81">
        <f t="shared" si="4"/>
        <v>5950</v>
      </c>
    </row>
    <row r="89" spans="2:14">
      <c r="B89" s="70" t="s">
        <v>254</v>
      </c>
      <c r="C89" s="70" t="s">
        <v>197</v>
      </c>
      <c r="D89" s="79">
        <v>47</v>
      </c>
      <c r="E89" s="79">
        <v>33</v>
      </c>
      <c r="F89" s="79">
        <v>22</v>
      </c>
      <c r="G89" s="79">
        <v>17</v>
      </c>
      <c r="L89" s="71">
        <v>82</v>
      </c>
      <c r="M89" s="77">
        <f t="shared" si="5"/>
        <v>3490</v>
      </c>
      <c r="N89" s="81">
        <f t="shared" si="4"/>
        <v>6000</v>
      </c>
    </row>
    <row r="90" spans="2:14">
      <c r="B90" s="70" t="s">
        <v>73</v>
      </c>
      <c r="C90" s="70" t="s">
        <v>197</v>
      </c>
      <c r="D90" s="79">
        <v>77</v>
      </c>
      <c r="E90" s="79">
        <v>57</v>
      </c>
      <c r="F90" s="79">
        <v>40</v>
      </c>
      <c r="G90" s="79">
        <v>32</v>
      </c>
      <c r="L90" s="71">
        <v>83</v>
      </c>
      <c r="M90" s="77">
        <f t="shared" si="5"/>
        <v>3530</v>
      </c>
      <c r="N90" s="81">
        <f t="shared" si="4"/>
        <v>6050</v>
      </c>
    </row>
    <row r="91" spans="2:14">
      <c r="B91" s="70" t="s">
        <v>255</v>
      </c>
      <c r="C91" s="70" t="s">
        <v>197</v>
      </c>
      <c r="D91" s="79">
        <v>47</v>
      </c>
      <c r="E91" s="79">
        <v>33</v>
      </c>
      <c r="F91" s="79">
        <v>22</v>
      </c>
      <c r="G91" s="79">
        <v>17</v>
      </c>
      <c r="L91" s="71">
        <v>84</v>
      </c>
      <c r="M91" s="77">
        <f t="shared" si="5"/>
        <v>3570</v>
      </c>
      <c r="N91" s="81">
        <f t="shared" si="4"/>
        <v>6100</v>
      </c>
    </row>
    <row r="92" spans="2:14">
      <c r="B92" s="70" t="s">
        <v>256</v>
      </c>
      <c r="C92" s="70" t="s">
        <v>197</v>
      </c>
      <c r="D92" s="79">
        <v>108</v>
      </c>
      <c r="E92" s="79">
        <v>80</v>
      </c>
      <c r="F92" s="79">
        <v>57</v>
      </c>
      <c r="G92" s="79">
        <v>45</v>
      </c>
      <c r="L92" s="71">
        <v>85</v>
      </c>
      <c r="M92" s="77">
        <f t="shared" si="5"/>
        <v>3610</v>
      </c>
      <c r="N92" s="81">
        <f t="shared" si="4"/>
        <v>6150</v>
      </c>
    </row>
    <row r="93" spans="2:14">
      <c r="B93" s="70" t="s">
        <v>74</v>
      </c>
      <c r="C93" s="70" t="s">
        <v>197</v>
      </c>
      <c r="D93" s="79">
        <v>77</v>
      </c>
      <c r="E93" s="79">
        <v>57</v>
      </c>
      <c r="F93" s="79">
        <v>40</v>
      </c>
      <c r="G93" s="79">
        <v>32</v>
      </c>
      <c r="L93" s="71">
        <v>86</v>
      </c>
      <c r="M93" s="77">
        <f t="shared" si="5"/>
        <v>3650</v>
      </c>
      <c r="N93" s="81">
        <f t="shared" si="4"/>
        <v>6200</v>
      </c>
    </row>
    <row r="94" spans="2:14">
      <c r="B94" s="70" t="s">
        <v>257</v>
      </c>
      <c r="C94" s="70" t="s">
        <v>197</v>
      </c>
      <c r="D94" s="79">
        <v>47</v>
      </c>
      <c r="E94" s="79">
        <v>33</v>
      </c>
      <c r="F94" s="79">
        <v>22</v>
      </c>
      <c r="G94" s="79">
        <v>17</v>
      </c>
      <c r="L94" s="71">
        <v>87</v>
      </c>
      <c r="M94" s="77">
        <f t="shared" si="5"/>
        <v>3690</v>
      </c>
      <c r="N94" s="81">
        <f t="shared" si="4"/>
        <v>6250</v>
      </c>
    </row>
    <row r="95" spans="2:14">
      <c r="B95" s="70" t="s">
        <v>258</v>
      </c>
      <c r="C95" s="70" t="s">
        <v>197</v>
      </c>
      <c r="D95" s="79">
        <v>77</v>
      </c>
      <c r="E95" s="79">
        <v>57</v>
      </c>
      <c r="F95" s="79">
        <v>40</v>
      </c>
      <c r="G95" s="79">
        <v>32</v>
      </c>
      <c r="L95" s="71">
        <v>88</v>
      </c>
      <c r="M95" s="77">
        <f t="shared" si="5"/>
        <v>3730</v>
      </c>
      <c r="N95" s="81">
        <f t="shared" si="4"/>
        <v>6300</v>
      </c>
    </row>
    <row r="96" spans="2:14">
      <c r="B96" s="70" t="s">
        <v>259</v>
      </c>
      <c r="C96" s="70" t="s">
        <v>197</v>
      </c>
      <c r="D96" s="79">
        <v>47</v>
      </c>
      <c r="E96" s="79">
        <v>33</v>
      </c>
      <c r="F96" s="79">
        <v>22</v>
      </c>
      <c r="G96" s="79">
        <v>17</v>
      </c>
      <c r="L96" s="71">
        <v>89</v>
      </c>
      <c r="M96" s="77">
        <f t="shared" si="5"/>
        <v>3770</v>
      </c>
      <c r="N96" s="81">
        <f t="shared" si="4"/>
        <v>6350</v>
      </c>
    </row>
    <row r="97" spans="2:14">
      <c r="B97" s="70" t="s">
        <v>260</v>
      </c>
      <c r="C97" s="70" t="s">
        <v>197</v>
      </c>
      <c r="D97" s="79">
        <v>77</v>
      </c>
      <c r="E97" s="79">
        <v>57</v>
      </c>
      <c r="F97" s="79">
        <v>40</v>
      </c>
      <c r="G97" s="79">
        <v>32</v>
      </c>
      <c r="L97" s="71">
        <v>90</v>
      </c>
      <c r="M97" s="77">
        <f t="shared" si="5"/>
        <v>3810</v>
      </c>
      <c r="N97" s="81">
        <f t="shared" si="4"/>
        <v>6400</v>
      </c>
    </row>
    <row r="98" spans="2:14">
      <c r="B98" s="70" t="s">
        <v>75</v>
      </c>
      <c r="C98" s="70" t="s">
        <v>197</v>
      </c>
      <c r="D98" s="79">
        <v>47</v>
      </c>
      <c r="E98" s="79">
        <v>33</v>
      </c>
      <c r="F98" s="79">
        <v>22</v>
      </c>
      <c r="G98" s="79">
        <v>17</v>
      </c>
    </row>
    <row r="99" spans="2:14">
      <c r="B99" s="70" t="s">
        <v>76</v>
      </c>
      <c r="C99" s="70" t="s">
        <v>197</v>
      </c>
      <c r="D99" s="79">
        <v>47</v>
      </c>
      <c r="E99" s="79">
        <v>33</v>
      </c>
      <c r="F99" s="79">
        <v>22</v>
      </c>
      <c r="G99" s="79">
        <v>17</v>
      </c>
    </row>
    <row r="100" spans="2:14">
      <c r="B100" s="70" t="s">
        <v>77</v>
      </c>
      <c r="C100" s="70" t="s">
        <v>197</v>
      </c>
      <c r="D100" s="79">
        <v>47</v>
      </c>
      <c r="E100" s="79">
        <v>33</v>
      </c>
      <c r="F100" s="79">
        <v>22</v>
      </c>
      <c r="G100" s="79">
        <v>17</v>
      </c>
    </row>
    <row r="101" spans="2:14">
      <c r="B101" s="70" t="s">
        <v>78</v>
      </c>
      <c r="C101" s="70" t="s">
        <v>197</v>
      </c>
      <c r="D101" s="79">
        <v>77</v>
      </c>
      <c r="E101" s="79">
        <v>57</v>
      </c>
      <c r="F101" s="79">
        <v>40</v>
      </c>
      <c r="G101" s="79">
        <v>32</v>
      </c>
    </row>
    <row r="102" spans="2:14">
      <c r="B102" s="70" t="s">
        <v>79</v>
      </c>
      <c r="C102" s="70" t="s">
        <v>197</v>
      </c>
      <c r="D102" s="79">
        <v>77</v>
      </c>
      <c r="E102" s="79">
        <v>57</v>
      </c>
      <c r="F102" s="79">
        <v>40</v>
      </c>
      <c r="G102" s="79">
        <v>32</v>
      </c>
    </row>
    <row r="103" spans="2:14">
      <c r="B103" s="70" t="s">
        <v>54</v>
      </c>
      <c r="C103" s="70" t="s">
        <v>197</v>
      </c>
      <c r="D103" s="79">
        <v>166</v>
      </c>
      <c r="E103" s="79">
        <v>132</v>
      </c>
      <c r="F103" s="79">
        <v>102</v>
      </c>
      <c r="G103" s="79">
        <v>92</v>
      </c>
    </row>
    <row r="104" spans="2:14">
      <c r="B104" s="70" t="s">
        <v>261</v>
      </c>
      <c r="C104" s="70" t="s">
        <v>197</v>
      </c>
      <c r="D104" s="79">
        <v>108</v>
      </c>
      <c r="E104" s="79">
        <v>80</v>
      </c>
      <c r="F104" s="79">
        <v>57</v>
      </c>
      <c r="G104" s="79">
        <v>45</v>
      </c>
    </row>
    <row r="105" spans="2:14">
      <c r="B105" s="70" t="s">
        <v>262</v>
      </c>
      <c r="C105" s="70" t="s">
        <v>197</v>
      </c>
      <c r="D105" s="79">
        <v>77</v>
      </c>
      <c r="E105" s="79">
        <v>57</v>
      </c>
      <c r="F105" s="79">
        <v>40</v>
      </c>
      <c r="G105" s="79">
        <v>32</v>
      </c>
    </row>
    <row r="106" spans="2:14">
      <c r="B106" s="70" t="s">
        <v>80</v>
      </c>
      <c r="C106" s="70" t="s">
        <v>197</v>
      </c>
      <c r="D106" s="79">
        <v>77</v>
      </c>
      <c r="E106" s="79">
        <v>57</v>
      </c>
      <c r="F106" s="79">
        <v>40</v>
      </c>
      <c r="G106" s="79">
        <v>32</v>
      </c>
    </row>
    <row r="107" spans="2:14">
      <c r="B107" s="70" t="s">
        <v>324</v>
      </c>
      <c r="C107" s="70" t="s">
        <v>197</v>
      </c>
      <c r="D107" s="79">
        <v>77</v>
      </c>
      <c r="E107" s="79">
        <v>57</v>
      </c>
      <c r="F107" s="79">
        <v>40</v>
      </c>
      <c r="G107" s="79">
        <v>32</v>
      </c>
    </row>
    <row r="108" spans="2:14">
      <c r="B108" s="70" t="s">
        <v>263</v>
      </c>
      <c r="C108" s="70" t="s">
        <v>197</v>
      </c>
      <c r="D108" s="79">
        <v>77</v>
      </c>
      <c r="E108" s="79">
        <v>57</v>
      </c>
      <c r="F108" s="79">
        <v>40</v>
      </c>
      <c r="G108" s="79">
        <v>32</v>
      </c>
    </row>
    <row r="109" spans="2:14">
      <c r="B109" s="70" t="s">
        <v>264</v>
      </c>
      <c r="C109" s="70" t="s">
        <v>197</v>
      </c>
      <c r="D109" s="79">
        <v>47</v>
      </c>
      <c r="E109" s="79">
        <v>33</v>
      </c>
      <c r="F109" s="79">
        <v>22</v>
      </c>
      <c r="G109" s="79">
        <v>17</v>
      </c>
    </row>
    <row r="110" spans="2:14">
      <c r="B110" s="70" t="s">
        <v>168</v>
      </c>
      <c r="C110" s="70" t="s">
        <v>197</v>
      </c>
      <c r="D110" s="79">
        <v>108</v>
      </c>
      <c r="E110" s="79">
        <v>80</v>
      </c>
      <c r="F110" s="79">
        <v>57</v>
      </c>
      <c r="G110" s="79">
        <v>45</v>
      </c>
    </row>
    <row r="111" spans="2:14">
      <c r="B111" s="70" t="s">
        <v>81</v>
      </c>
      <c r="C111" s="70" t="s">
        <v>197</v>
      </c>
      <c r="D111" s="79">
        <v>47</v>
      </c>
      <c r="E111" s="79">
        <v>33</v>
      </c>
      <c r="F111" s="79">
        <v>22</v>
      </c>
      <c r="G111" s="79">
        <v>17</v>
      </c>
    </row>
    <row r="112" spans="2:14">
      <c r="B112" s="70" t="s">
        <v>82</v>
      </c>
      <c r="C112" s="70" t="s">
        <v>197</v>
      </c>
      <c r="D112" s="79">
        <v>47</v>
      </c>
      <c r="E112" s="79">
        <v>33</v>
      </c>
      <c r="F112" s="79">
        <v>22</v>
      </c>
      <c r="G112" s="79">
        <v>17</v>
      </c>
    </row>
    <row r="113" spans="2:7">
      <c r="B113" s="70" t="s">
        <v>83</v>
      </c>
      <c r="C113" s="70" t="s">
        <v>197</v>
      </c>
      <c r="D113" s="79">
        <v>108</v>
      </c>
      <c r="E113" s="79">
        <v>80</v>
      </c>
      <c r="F113" s="79">
        <v>57</v>
      </c>
      <c r="G113" s="79">
        <v>45</v>
      </c>
    </row>
    <row r="114" spans="2:7">
      <c r="B114" s="70" t="s">
        <v>265</v>
      </c>
      <c r="C114" s="70" t="s">
        <v>197</v>
      </c>
      <c r="D114" s="79">
        <v>47</v>
      </c>
      <c r="E114" s="79">
        <v>33</v>
      </c>
      <c r="F114" s="79">
        <v>22</v>
      </c>
      <c r="G114" s="79">
        <v>17</v>
      </c>
    </row>
    <row r="115" spans="2:7">
      <c r="B115" s="70" t="s">
        <v>266</v>
      </c>
      <c r="C115" s="70" t="s">
        <v>197</v>
      </c>
      <c r="D115" s="79">
        <v>47</v>
      </c>
      <c r="E115" s="79">
        <v>33</v>
      </c>
      <c r="F115" s="79">
        <v>22</v>
      </c>
      <c r="G115" s="79">
        <v>17</v>
      </c>
    </row>
    <row r="116" spans="2:7">
      <c r="B116" s="70" t="s">
        <v>84</v>
      </c>
      <c r="C116" s="70" t="s">
        <v>197</v>
      </c>
      <c r="D116" s="79">
        <v>108</v>
      </c>
      <c r="E116" s="79">
        <v>80</v>
      </c>
      <c r="F116" s="79">
        <v>57</v>
      </c>
      <c r="G116" s="79">
        <v>45</v>
      </c>
    </row>
    <row r="117" spans="2:7">
      <c r="B117" s="70" t="s">
        <v>267</v>
      </c>
      <c r="C117" s="70" t="s">
        <v>197</v>
      </c>
      <c r="D117" s="79">
        <v>47</v>
      </c>
      <c r="E117" s="79">
        <v>33</v>
      </c>
      <c r="F117" s="79">
        <v>22</v>
      </c>
      <c r="G117" s="79">
        <v>17</v>
      </c>
    </row>
    <row r="118" spans="2:7">
      <c r="B118" s="70" t="s">
        <v>268</v>
      </c>
      <c r="C118" s="70" t="s">
        <v>197</v>
      </c>
      <c r="D118" s="79">
        <v>47</v>
      </c>
      <c r="E118" s="79">
        <v>33</v>
      </c>
      <c r="F118" s="79">
        <v>22</v>
      </c>
      <c r="G118" s="79">
        <v>17</v>
      </c>
    </row>
    <row r="119" spans="2:7">
      <c r="B119" s="70" t="s">
        <v>85</v>
      </c>
      <c r="C119" s="70" t="s">
        <v>197</v>
      </c>
      <c r="D119" s="79">
        <v>47</v>
      </c>
      <c r="E119" s="79">
        <v>33</v>
      </c>
      <c r="F119" s="79">
        <v>22</v>
      </c>
      <c r="G119" s="79">
        <v>17</v>
      </c>
    </row>
    <row r="120" spans="2:7">
      <c r="B120" s="70" t="s">
        <v>86</v>
      </c>
      <c r="C120" s="70" t="s">
        <v>197</v>
      </c>
      <c r="D120" s="79">
        <v>47</v>
      </c>
      <c r="E120" s="79">
        <v>33</v>
      </c>
      <c r="F120" s="79">
        <v>22</v>
      </c>
      <c r="G120" s="79">
        <v>17</v>
      </c>
    </row>
    <row r="121" spans="2:7">
      <c r="B121" s="70" t="s">
        <v>269</v>
      </c>
      <c r="C121" s="70" t="s">
        <v>197</v>
      </c>
      <c r="D121" s="79">
        <v>47</v>
      </c>
      <c r="E121" s="79">
        <v>33</v>
      </c>
      <c r="F121" s="79">
        <v>22</v>
      </c>
      <c r="G121" s="79">
        <v>17</v>
      </c>
    </row>
    <row r="122" spans="2:7">
      <c r="B122" s="70" t="s">
        <v>270</v>
      </c>
      <c r="C122" s="70" t="s">
        <v>197</v>
      </c>
      <c r="D122" s="79">
        <v>47</v>
      </c>
      <c r="E122" s="79">
        <v>33</v>
      </c>
      <c r="F122" s="79">
        <v>22</v>
      </c>
      <c r="G122" s="79">
        <v>17</v>
      </c>
    </row>
    <row r="123" spans="2:7">
      <c r="B123" s="70" t="s">
        <v>271</v>
      </c>
      <c r="C123" s="70" t="s">
        <v>197</v>
      </c>
      <c r="D123" s="79">
        <v>47</v>
      </c>
      <c r="E123" s="79">
        <v>33</v>
      </c>
      <c r="F123" s="79">
        <v>22</v>
      </c>
      <c r="G123" s="79">
        <v>17</v>
      </c>
    </row>
    <row r="124" spans="2:7">
      <c r="B124" s="70" t="s">
        <v>272</v>
      </c>
      <c r="C124" s="70" t="s">
        <v>197</v>
      </c>
      <c r="D124" s="79">
        <v>47</v>
      </c>
      <c r="E124" s="79">
        <v>33</v>
      </c>
      <c r="F124" s="79">
        <v>22</v>
      </c>
      <c r="G124" s="79">
        <v>17</v>
      </c>
    </row>
    <row r="125" spans="2:7">
      <c r="B125" s="70" t="s">
        <v>87</v>
      </c>
      <c r="C125" s="70" t="s">
        <v>197</v>
      </c>
      <c r="D125" s="79">
        <v>108</v>
      </c>
      <c r="E125" s="79">
        <v>80</v>
      </c>
      <c r="F125" s="79">
        <v>57</v>
      </c>
      <c r="G125" s="79">
        <v>45</v>
      </c>
    </row>
    <row r="126" spans="2:7">
      <c r="B126" s="70" t="s">
        <v>326</v>
      </c>
      <c r="C126" s="70" t="s">
        <v>197</v>
      </c>
      <c r="D126" s="79">
        <v>77</v>
      </c>
      <c r="E126" s="79">
        <v>57</v>
      </c>
      <c r="F126" s="79">
        <v>40</v>
      </c>
      <c r="G126" s="79">
        <v>32</v>
      </c>
    </row>
    <row r="127" spans="2:7">
      <c r="B127" s="70" t="s">
        <v>88</v>
      </c>
      <c r="C127" s="70" t="s">
        <v>197</v>
      </c>
      <c r="D127" s="79">
        <v>47</v>
      </c>
      <c r="E127" s="79">
        <v>33</v>
      </c>
      <c r="F127" s="79">
        <v>22</v>
      </c>
      <c r="G127" s="79">
        <v>17</v>
      </c>
    </row>
    <row r="128" spans="2:7">
      <c r="B128" s="70" t="s">
        <v>89</v>
      </c>
      <c r="C128" s="70" t="s">
        <v>197</v>
      </c>
      <c r="D128" s="79">
        <v>47</v>
      </c>
      <c r="E128" s="79">
        <v>33</v>
      </c>
      <c r="F128" s="79">
        <v>22</v>
      </c>
      <c r="G128" s="79">
        <v>17</v>
      </c>
    </row>
    <row r="129" spans="2:7">
      <c r="B129" s="70" t="s">
        <v>90</v>
      </c>
      <c r="C129" s="70" t="s">
        <v>197</v>
      </c>
      <c r="D129" s="79">
        <v>108</v>
      </c>
      <c r="E129" s="79">
        <v>80</v>
      </c>
      <c r="F129" s="79">
        <v>57</v>
      </c>
      <c r="G129" s="79">
        <v>45</v>
      </c>
    </row>
    <row r="130" spans="2:7">
      <c r="B130" s="70" t="s">
        <v>91</v>
      </c>
      <c r="C130" s="70" t="s">
        <v>197</v>
      </c>
      <c r="D130" s="79">
        <v>77</v>
      </c>
      <c r="E130" s="79">
        <v>57</v>
      </c>
      <c r="F130" s="79">
        <v>40</v>
      </c>
      <c r="G130" s="79">
        <v>32</v>
      </c>
    </row>
    <row r="131" spans="2:7">
      <c r="B131" s="70" t="s">
        <v>273</v>
      </c>
      <c r="C131" s="70" t="s">
        <v>197</v>
      </c>
      <c r="D131" s="79">
        <v>77</v>
      </c>
      <c r="E131" s="79">
        <v>57</v>
      </c>
      <c r="F131" s="79">
        <v>40</v>
      </c>
      <c r="G131" s="79">
        <v>32</v>
      </c>
    </row>
    <row r="132" spans="2:7">
      <c r="B132" s="70" t="s">
        <v>274</v>
      </c>
      <c r="C132" s="70" t="s">
        <v>197</v>
      </c>
      <c r="D132" s="79">
        <v>47</v>
      </c>
      <c r="E132" s="79">
        <v>33</v>
      </c>
      <c r="F132" s="79">
        <v>22</v>
      </c>
      <c r="G132" s="79">
        <v>17</v>
      </c>
    </row>
    <row r="133" spans="2:7">
      <c r="B133" s="70" t="s">
        <v>275</v>
      </c>
      <c r="C133" s="70" t="s">
        <v>197</v>
      </c>
      <c r="D133" s="79">
        <v>77</v>
      </c>
      <c r="E133" s="79">
        <v>57</v>
      </c>
      <c r="F133" s="79">
        <v>40</v>
      </c>
      <c r="G133" s="79">
        <v>32</v>
      </c>
    </row>
    <row r="134" spans="2:7">
      <c r="B134" s="70" t="s">
        <v>276</v>
      </c>
      <c r="C134" s="70" t="s">
        <v>197</v>
      </c>
      <c r="D134" s="79">
        <v>47</v>
      </c>
      <c r="E134" s="79">
        <v>33</v>
      </c>
      <c r="F134" s="79">
        <v>22</v>
      </c>
      <c r="G134" s="79">
        <v>17</v>
      </c>
    </row>
    <row r="135" spans="2:7">
      <c r="B135" s="70" t="s">
        <v>92</v>
      </c>
      <c r="C135" s="70" t="s">
        <v>197</v>
      </c>
      <c r="D135" s="79">
        <v>47</v>
      </c>
      <c r="E135" s="79">
        <v>33</v>
      </c>
      <c r="F135" s="79">
        <v>22</v>
      </c>
      <c r="G135" s="79">
        <v>17</v>
      </c>
    </row>
    <row r="136" spans="2:7">
      <c r="B136" s="70" t="s">
        <v>93</v>
      </c>
      <c r="C136" s="70" t="s">
        <v>197</v>
      </c>
      <c r="D136" s="79">
        <v>47</v>
      </c>
      <c r="E136" s="79">
        <v>33</v>
      </c>
      <c r="F136" s="79">
        <v>22</v>
      </c>
      <c r="G136" s="79">
        <v>17</v>
      </c>
    </row>
    <row r="137" spans="2:7">
      <c r="B137" s="70" t="s">
        <v>277</v>
      </c>
      <c r="C137" s="70" t="s">
        <v>197</v>
      </c>
      <c r="D137" s="79">
        <v>47</v>
      </c>
      <c r="E137" s="79">
        <v>33</v>
      </c>
      <c r="F137" s="79">
        <v>22</v>
      </c>
      <c r="G137" s="79">
        <v>17</v>
      </c>
    </row>
    <row r="138" spans="2:7">
      <c r="B138" s="70" t="s">
        <v>278</v>
      </c>
      <c r="C138" s="70" t="s">
        <v>197</v>
      </c>
      <c r="D138" s="79">
        <v>108</v>
      </c>
      <c r="E138" s="79">
        <v>80</v>
      </c>
      <c r="F138" s="79">
        <v>57</v>
      </c>
      <c r="G138" s="79">
        <v>45</v>
      </c>
    </row>
    <row r="139" spans="2:7">
      <c r="B139" s="70" t="s">
        <v>279</v>
      </c>
      <c r="C139" s="70" t="s">
        <v>197</v>
      </c>
      <c r="D139" s="79">
        <v>47</v>
      </c>
      <c r="E139" s="79">
        <v>33</v>
      </c>
      <c r="F139" s="79">
        <v>22</v>
      </c>
      <c r="G139" s="79">
        <v>17</v>
      </c>
    </row>
    <row r="140" spans="2:7">
      <c r="B140" s="70" t="s">
        <v>94</v>
      </c>
      <c r="C140" s="70" t="s">
        <v>197</v>
      </c>
      <c r="D140" s="79">
        <v>47</v>
      </c>
      <c r="E140" s="79">
        <v>33</v>
      </c>
      <c r="F140" s="79">
        <v>22</v>
      </c>
      <c r="G140" s="79">
        <v>17</v>
      </c>
    </row>
    <row r="141" spans="2:7">
      <c r="B141" s="70" t="s">
        <v>280</v>
      </c>
      <c r="C141" s="70" t="s">
        <v>197</v>
      </c>
      <c r="D141" s="79">
        <v>47</v>
      </c>
      <c r="E141" s="79">
        <v>33</v>
      </c>
      <c r="F141" s="79">
        <v>22</v>
      </c>
      <c r="G141" s="79">
        <v>17</v>
      </c>
    </row>
    <row r="142" spans="2:7">
      <c r="B142" s="70" t="s">
        <v>167</v>
      </c>
      <c r="C142" s="70" t="s">
        <v>197</v>
      </c>
      <c r="D142" s="79">
        <v>77</v>
      </c>
      <c r="E142" s="79">
        <v>57</v>
      </c>
      <c r="F142" s="79">
        <v>40</v>
      </c>
      <c r="G142" s="79">
        <v>32</v>
      </c>
    </row>
    <row r="143" spans="2:7">
      <c r="B143" s="70" t="s">
        <v>95</v>
      </c>
      <c r="C143" s="70" t="s">
        <v>197</v>
      </c>
      <c r="D143" s="79">
        <v>77</v>
      </c>
      <c r="E143" s="79">
        <v>57</v>
      </c>
      <c r="F143" s="79">
        <v>40</v>
      </c>
      <c r="G143" s="79">
        <v>32</v>
      </c>
    </row>
    <row r="144" spans="2:7">
      <c r="B144" s="70" t="s">
        <v>281</v>
      </c>
      <c r="C144" s="70" t="s">
        <v>197</v>
      </c>
      <c r="D144" s="79">
        <v>77</v>
      </c>
      <c r="E144" s="79">
        <v>57</v>
      </c>
      <c r="F144" s="79">
        <v>40</v>
      </c>
      <c r="G144" s="79">
        <v>32</v>
      </c>
    </row>
    <row r="145" spans="2:7">
      <c r="B145" s="70" t="s">
        <v>96</v>
      </c>
      <c r="C145" s="70" t="s">
        <v>197</v>
      </c>
      <c r="D145" s="79">
        <v>77</v>
      </c>
      <c r="E145" s="79">
        <v>57</v>
      </c>
      <c r="F145" s="79">
        <v>40</v>
      </c>
      <c r="G145" s="79">
        <v>32</v>
      </c>
    </row>
    <row r="146" spans="2:7">
      <c r="B146" s="70" t="s">
        <v>135</v>
      </c>
      <c r="C146" s="70" t="s">
        <v>197</v>
      </c>
      <c r="D146" s="79">
        <v>108</v>
      </c>
      <c r="E146" s="79">
        <v>80</v>
      </c>
      <c r="F146" s="79">
        <v>57</v>
      </c>
      <c r="G146" s="79">
        <v>45</v>
      </c>
    </row>
    <row r="147" spans="2:7">
      <c r="B147" s="70" t="s">
        <v>97</v>
      </c>
      <c r="C147" s="70" t="s">
        <v>197</v>
      </c>
      <c r="D147" s="79">
        <v>47</v>
      </c>
      <c r="E147" s="79">
        <v>33</v>
      </c>
      <c r="F147" s="79">
        <v>22</v>
      </c>
      <c r="G147" s="79">
        <v>17</v>
      </c>
    </row>
    <row r="148" spans="2:7">
      <c r="B148" s="70" t="s">
        <v>181</v>
      </c>
      <c r="C148" s="70" t="s">
        <v>197</v>
      </c>
      <c r="D148" s="79">
        <v>77</v>
      </c>
      <c r="E148" s="79">
        <v>57</v>
      </c>
      <c r="F148" s="79">
        <v>40</v>
      </c>
      <c r="G148" s="79">
        <v>32</v>
      </c>
    </row>
    <row r="149" spans="2:7">
      <c r="B149" s="70" t="s">
        <v>282</v>
      </c>
      <c r="C149" s="70" t="s">
        <v>197</v>
      </c>
      <c r="D149" s="79">
        <v>47</v>
      </c>
      <c r="E149" s="79">
        <v>33</v>
      </c>
      <c r="F149" s="79">
        <v>22</v>
      </c>
      <c r="G149" s="79">
        <v>17</v>
      </c>
    </row>
    <row r="150" spans="2:7">
      <c r="B150" s="70" t="s">
        <v>283</v>
      </c>
      <c r="C150" s="70" t="s">
        <v>197</v>
      </c>
      <c r="D150" s="79">
        <v>108</v>
      </c>
      <c r="E150" s="79">
        <v>80</v>
      </c>
      <c r="F150" s="79">
        <v>57</v>
      </c>
      <c r="G150" s="79">
        <v>45</v>
      </c>
    </row>
    <row r="151" spans="2:7">
      <c r="B151" s="70" t="s">
        <v>317</v>
      </c>
      <c r="C151" s="70" t="s">
        <v>197</v>
      </c>
      <c r="D151" s="79">
        <v>108</v>
      </c>
      <c r="E151" s="79">
        <v>80</v>
      </c>
      <c r="F151" s="79">
        <v>57</v>
      </c>
      <c r="G151" s="79">
        <v>45</v>
      </c>
    </row>
    <row r="152" spans="2:7">
      <c r="B152" s="70" t="s">
        <v>284</v>
      </c>
      <c r="C152" s="70" t="s">
        <v>197</v>
      </c>
      <c r="D152" s="79">
        <v>108</v>
      </c>
      <c r="E152" s="79">
        <v>80</v>
      </c>
      <c r="F152" s="79">
        <v>57</v>
      </c>
      <c r="G152" s="79">
        <v>45</v>
      </c>
    </row>
    <row r="153" spans="2:7">
      <c r="B153" s="70" t="s">
        <v>285</v>
      </c>
      <c r="C153" s="70" t="s">
        <v>197</v>
      </c>
      <c r="D153" s="79">
        <v>47</v>
      </c>
      <c r="E153" s="79">
        <v>33</v>
      </c>
      <c r="F153" s="79">
        <v>22</v>
      </c>
      <c r="G153" s="79">
        <v>17</v>
      </c>
    </row>
    <row r="154" spans="2:7">
      <c r="B154" s="70" t="s">
        <v>286</v>
      </c>
      <c r="C154" s="70" t="s">
        <v>197</v>
      </c>
      <c r="D154" s="79">
        <v>108</v>
      </c>
      <c r="E154" s="79">
        <v>80</v>
      </c>
      <c r="F154" s="79">
        <v>57</v>
      </c>
      <c r="G154" s="79">
        <v>45</v>
      </c>
    </row>
    <row r="155" spans="2:7">
      <c r="B155" s="70" t="s">
        <v>287</v>
      </c>
      <c r="C155" s="70" t="s">
        <v>197</v>
      </c>
      <c r="D155" s="79">
        <v>77</v>
      </c>
      <c r="E155" s="79">
        <v>57</v>
      </c>
      <c r="F155" s="79">
        <v>40</v>
      </c>
      <c r="G155" s="79">
        <v>32</v>
      </c>
    </row>
    <row r="156" spans="2:7">
      <c r="B156" s="70" t="s">
        <v>288</v>
      </c>
      <c r="C156" s="70" t="s">
        <v>197</v>
      </c>
      <c r="D156" s="79">
        <v>108</v>
      </c>
      <c r="E156" s="79">
        <v>80</v>
      </c>
      <c r="F156" s="79">
        <v>57</v>
      </c>
      <c r="G156" s="79">
        <v>45</v>
      </c>
    </row>
    <row r="157" spans="2:7">
      <c r="B157" s="70" t="s">
        <v>289</v>
      </c>
      <c r="C157" s="70" t="s">
        <v>197</v>
      </c>
      <c r="D157" s="79">
        <v>47</v>
      </c>
      <c r="E157" s="79">
        <v>33</v>
      </c>
      <c r="F157" s="79">
        <v>22</v>
      </c>
      <c r="G157" s="79">
        <v>17</v>
      </c>
    </row>
    <row r="158" spans="2:7">
      <c r="B158" s="70" t="s">
        <v>322</v>
      </c>
      <c r="C158" s="70" t="s">
        <v>197</v>
      </c>
      <c r="D158" s="79">
        <v>47</v>
      </c>
      <c r="E158" s="79">
        <v>33</v>
      </c>
      <c r="F158" s="79">
        <v>22</v>
      </c>
      <c r="G158" s="79">
        <v>17</v>
      </c>
    </row>
    <row r="159" spans="2:7">
      <c r="B159" s="70" t="s">
        <v>290</v>
      </c>
      <c r="C159" s="70" t="s">
        <v>197</v>
      </c>
      <c r="D159" s="79">
        <v>47</v>
      </c>
      <c r="E159" s="79">
        <v>33</v>
      </c>
      <c r="F159" s="79">
        <v>22</v>
      </c>
      <c r="G159" s="79">
        <v>17</v>
      </c>
    </row>
    <row r="160" spans="2:7">
      <c r="B160" s="70" t="s">
        <v>99</v>
      </c>
      <c r="C160" s="70" t="s">
        <v>197</v>
      </c>
      <c r="D160" s="79">
        <v>77</v>
      </c>
      <c r="E160" s="79">
        <v>57</v>
      </c>
      <c r="F160" s="79">
        <v>40</v>
      </c>
      <c r="G160" s="79">
        <v>32</v>
      </c>
    </row>
    <row r="161" spans="2:7">
      <c r="B161" s="70" t="s">
        <v>291</v>
      </c>
      <c r="C161" s="70" t="s">
        <v>197</v>
      </c>
      <c r="D161" s="79">
        <v>47</v>
      </c>
      <c r="E161" s="79">
        <v>33</v>
      </c>
      <c r="F161" s="79">
        <v>22</v>
      </c>
      <c r="G161" s="79">
        <v>17</v>
      </c>
    </row>
    <row r="162" spans="2:7">
      <c r="B162" s="70" t="s">
        <v>309</v>
      </c>
      <c r="C162" s="70" t="s">
        <v>197</v>
      </c>
      <c r="D162" s="79">
        <v>47</v>
      </c>
      <c r="E162" s="79">
        <v>33</v>
      </c>
      <c r="F162" s="79">
        <v>22</v>
      </c>
      <c r="G162" s="79">
        <v>17</v>
      </c>
    </row>
    <row r="163" spans="2:7">
      <c r="B163" s="70" t="s">
        <v>292</v>
      </c>
      <c r="C163" s="70" t="s">
        <v>197</v>
      </c>
      <c r="D163" s="79">
        <v>47</v>
      </c>
      <c r="E163" s="79">
        <v>33</v>
      </c>
      <c r="F163" s="79">
        <v>22</v>
      </c>
      <c r="G163" s="79">
        <v>17</v>
      </c>
    </row>
    <row r="164" spans="2:7">
      <c r="B164" s="70" t="s">
        <v>323</v>
      </c>
      <c r="C164" s="70" t="s">
        <v>197</v>
      </c>
      <c r="D164" s="79">
        <v>77</v>
      </c>
      <c r="E164" s="79">
        <v>57</v>
      </c>
      <c r="F164" s="79">
        <v>40</v>
      </c>
      <c r="G164" s="79">
        <v>32</v>
      </c>
    </row>
    <row r="165" spans="2:7">
      <c r="B165" s="70" t="s">
        <v>353</v>
      </c>
      <c r="C165" s="70" t="s">
        <v>197</v>
      </c>
      <c r="D165" s="79">
        <v>77</v>
      </c>
      <c r="E165" s="79">
        <v>57</v>
      </c>
      <c r="F165" s="79">
        <v>40</v>
      </c>
      <c r="G165" s="79">
        <v>32</v>
      </c>
    </row>
    <row r="166" spans="2:7">
      <c r="B166" s="70" t="s">
        <v>100</v>
      </c>
      <c r="C166" s="70" t="s">
        <v>197</v>
      </c>
      <c r="D166" s="79">
        <v>47</v>
      </c>
      <c r="E166" s="79">
        <v>33</v>
      </c>
      <c r="F166" s="79">
        <v>22</v>
      </c>
      <c r="G166" s="79">
        <v>17</v>
      </c>
    </row>
    <row r="167" spans="2:7">
      <c r="B167" s="70" t="s">
        <v>101</v>
      </c>
      <c r="C167" s="70" t="s">
        <v>197</v>
      </c>
      <c r="D167" s="79">
        <v>47</v>
      </c>
      <c r="E167" s="79">
        <v>33</v>
      </c>
      <c r="F167" s="79">
        <v>22</v>
      </c>
      <c r="G167" s="79">
        <v>17</v>
      </c>
    </row>
    <row r="168" spans="2:7">
      <c r="B168" s="70" t="s">
        <v>293</v>
      </c>
      <c r="C168" s="70" t="s">
        <v>197</v>
      </c>
      <c r="D168" s="79">
        <v>47</v>
      </c>
      <c r="E168" s="79">
        <v>33</v>
      </c>
      <c r="F168" s="79">
        <v>22</v>
      </c>
      <c r="G168" s="79">
        <v>17</v>
      </c>
    </row>
    <row r="169" spans="2:7">
      <c r="B169" s="70" t="s">
        <v>102</v>
      </c>
      <c r="C169" s="70" t="s">
        <v>197</v>
      </c>
      <c r="D169" s="79">
        <v>108</v>
      </c>
      <c r="E169" s="79">
        <v>80</v>
      </c>
      <c r="F169" s="79">
        <v>57</v>
      </c>
      <c r="G169" s="79">
        <v>45</v>
      </c>
    </row>
    <row r="170" spans="2:7">
      <c r="B170" s="70" t="s">
        <v>327</v>
      </c>
      <c r="C170" s="70" t="s">
        <v>197</v>
      </c>
      <c r="D170" s="79">
        <v>47</v>
      </c>
      <c r="E170" s="79">
        <v>33</v>
      </c>
      <c r="F170" s="79">
        <v>22</v>
      </c>
      <c r="G170" s="79">
        <v>17</v>
      </c>
    </row>
    <row r="171" spans="2:7">
      <c r="B171" s="70" t="s">
        <v>294</v>
      </c>
      <c r="C171" s="70" t="s">
        <v>197</v>
      </c>
      <c r="D171" s="79">
        <v>47</v>
      </c>
      <c r="E171" s="79">
        <v>33</v>
      </c>
      <c r="F171" s="79">
        <v>22</v>
      </c>
      <c r="G171" s="79">
        <v>17</v>
      </c>
    </row>
    <row r="172" spans="2:7">
      <c r="B172" s="70" t="s">
        <v>295</v>
      </c>
      <c r="C172" s="70" t="s">
        <v>197</v>
      </c>
      <c r="D172" s="79">
        <v>47</v>
      </c>
      <c r="E172" s="79">
        <v>33</v>
      </c>
      <c r="F172" s="79">
        <v>22</v>
      </c>
      <c r="G172" s="79">
        <v>17</v>
      </c>
    </row>
    <row r="173" spans="2:7">
      <c r="B173" s="70" t="s">
        <v>296</v>
      </c>
      <c r="C173" s="70" t="s">
        <v>197</v>
      </c>
      <c r="D173" s="79">
        <v>77</v>
      </c>
      <c r="E173" s="79">
        <v>57</v>
      </c>
      <c r="F173" s="79">
        <v>40</v>
      </c>
      <c r="G173" s="79">
        <v>32</v>
      </c>
    </row>
    <row r="174" spans="2:7">
      <c r="B174" s="70" t="s">
        <v>103</v>
      </c>
      <c r="C174" s="70" t="s">
        <v>197</v>
      </c>
      <c r="D174" s="79">
        <v>47</v>
      </c>
      <c r="E174" s="79">
        <v>33</v>
      </c>
      <c r="F174" s="79">
        <v>22</v>
      </c>
      <c r="G174" s="79">
        <v>17</v>
      </c>
    </row>
    <row r="175" spans="2:7">
      <c r="B175" s="70" t="s">
        <v>104</v>
      </c>
      <c r="C175" s="70" t="s">
        <v>197</v>
      </c>
      <c r="D175" s="79">
        <v>47</v>
      </c>
      <c r="E175" s="79">
        <v>33</v>
      </c>
      <c r="F175" s="79">
        <v>22</v>
      </c>
      <c r="G175" s="79">
        <v>17</v>
      </c>
    </row>
    <row r="176" spans="2:7">
      <c r="B176" s="70" t="s">
        <v>297</v>
      </c>
      <c r="C176" s="70" t="s">
        <v>197</v>
      </c>
      <c r="D176" s="79">
        <v>47</v>
      </c>
      <c r="E176" s="79">
        <v>33</v>
      </c>
      <c r="F176" s="79">
        <v>22</v>
      </c>
      <c r="G176" s="79">
        <v>17</v>
      </c>
    </row>
    <row r="177" spans="2:7">
      <c r="B177" s="70" t="s">
        <v>298</v>
      </c>
      <c r="C177" s="70" t="s">
        <v>197</v>
      </c>
      <c r="D177" s="79">
        <v>47</v>
      </c>
      <c r="E177" s="79">
        <v>33</v>
      </c>
      <c r="F177" s="79">
        <v>22</v>
      </c>
      <c r="G177" s="79">
        <v>17</v>
      </c>
    </row>
    <row r="178" spans="2:7">
      <c r="B178" s="70" t="s">
        <v>180</v>
      </c>
      <c r="C178" s="70" t="s">
        <v>197</v>
      </c>
      <c r="D178" s="79">
        <v>108</v>
      </c>
      <c r="E178" s="79">
        <v>80</v>
      </c>
      <c r="F178" s="79">
        <v>57</v>
      </c>
      <c r="G178" s="79">
        <v>45</v>
      </c>
    </row>
    <row r="179" spans="2:7">
      <c r="B179" s="70" t="s">
        <v>350</v>
      </c>
      <c r="C179" s="70" t="s">
        <v>197</v>
      </c>
      <c r="D179" s="79">
        <v>108</v>
      </c>
      <c r="E179" s="79">
        <v>80</v>
      </c>
      <c r="F179" s="79">
        <v>57</v>
      </c>
      <c r="G179" s="79">
        <v>45</v>
      </c>
    </row>
    <row r="180" spans="2:7">
      <c r="B180" s="70" t="s">
        <v>105</v>
      </c>
      <c r="C180" s="70" t="s">
        <v>197</v>
      </c>
      <c r="D180" s="79">
        <v>47</v>
      </c>
      <c r="E180" s="79">
        <v>33</v>
      </c>
      <c r="F180" s="79">
        <v>22</v>
      </c>
      <c r="G180" s="79">
        <v>17</v>
      </c>
    </row>
    <row r="181" spans="2:7">
      <c r="B181" s="70" t="s">
        <v>299</v>
      </c>
      <c r="C181" s="70" t="s">
        <v>197</v>
      </c>
      <c r="D181" s="79">
        <v>77</v>
      </c>
      <c r="E181" s="79">
        <v>57</v>
      </c>
      <c r="F181" s="79">
        <v>40</v>
      </c>
      <c r="G181" s="79">
        <v>32</v>
      </c>
    </row>
    <row r="182" spans="2:7">
      <c r="B182" s="70" t="s">
        <v>106</v>
      </c>
      <c r="C182" s="70" t="s">
        <v>197</v>
      </c>
      <c r="D182" s="79">
        <v>108</v>
      </c>
      <c r="E182" s="79">
        <v>80</v>
      </c>
      <c r="F182" s="79">
        <v>57</v>
      </c>
      <c r="G182" s="79">
        <v>45</v>
      </c>
    </row>
    <row r="183" spans="2:7">
      <c r="B183" s="70" t="s">
        <v>107</v>
      </c>
      <c r="C183" s="70" t="s">
        <v>197</v>
      </c>
      <c r="D183" s="79">
        <v>47</v>
      </c>
      <c r="E183" s="79">
        <v>33</v>
      </c>
      <c r="F183" s="79">
        <v>22</v>
      </c>
      <c r="G183" s="79">
        <v>17</v>
      </c>
    </row>
    <row r="184" spans="2:7">
      <c r="B184" s="70" t="s">
        <v>108</v>
      </c>
      <c r="C184" s="70" t="s">
        <v>197</v>
      </c>
      <c r="D184" s="79">
        <v>47</v>
      </c>
      <c r="E184" s="79">
        <v>33</v>
      </c>
      <c r="F184" s="79">
        <v>22</v>
      </c>
      <c r="G184" s="79">
        <v>17</v>
      </c>
    </row>
    <row r="185" spans="2:7">
      <c r="B185" s="70" t="s">
        <v>300</v>
      </c>
      <c r="C185" s="70" t="s">
        <v>197</v>
      </c>
      <c r="D185" s="79">
        <v>108</v>
      </c>
      <c r="E185" s="79">
        <v>80</v>
      </c>
      <c r="F185" s="79">
        <v>57</v>
      </c>
      <c r="G185" s="79">
        <v>45</v>
      </c>
    </row>
    <row r="186" spans="2:7">
      <c r="B186" s="70" t="s">
        <v>301</v>
      </c>
      <c r="C186" s="70" t="s">
        <v>197</v>
      </c>
      <c r="D186" s="79">
        <v>108</v>
      </c>
      <c r="E186" s="79">
        <v>80</v>
      </c>
      <c r="F186" s="79">
        <v>57</v>
      </c>
      <c r="G186" s="79">
        <v>45</v>
      </c>
    </row>
  </sheetData>
  <sheetProtection algorithmName="SHA-512" hashValue="xoqd3+7+z9yDURCCnB/GJhP23wPUhZkOunxgoqYKUbelw5ZRfxZBJlK8vLl8xJTU8Gxmu+hcJi7KchNF6woyQQ==" saltValue="AcijxFy1D6Eobl4NtGdLmA==" spinCount="100000" sheet="1" insertHyperlinks="0" selectLockedCells="1"/>
  <mergeCells count="13">
    <mergeCell ref="P7:Q7"/>
    <mergeCell ref="S7:U7"/>
    <mergeCell ref="B5:G6"/>
    <mergeCell ref="I5:J6"/>
    <mergeCell ref="L5:N6"/>
    <mergeCell ref="P5:Q6"/>
    <mergeCell ref="S5:U6"/>
    <mergeCell ref="B1:U1"/>
    <mergeCell ref="B4:G4"/>
    <mergeCell ref="I4:J4"/>
    <mergeCell ref="L4:N4"/>
    <mergeCell ref="P4:Q4"/>
    <mergeCell ref="S4:U4"/>
  </mergeCells>
  <hyperlinks>
    <hyperlink ref="C2" r:id="rId1"/>
    <hyperlink ref="C3" r:id="rId2"/>
  </hyperlinks>
  <pageMargins left="0.7" right="0.7" top="0.75" bottom="0.75" header="0.3" footer="0.3"/>
  <pageSetup paperSize="9" scale="10" orientation="landscape"/>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Overview</vt:lpstr>
      <vt:lpstr>Sheet Validation</vt:lpstr>
      <vt:lpstr>1. Staff costs</vt:lpstr>
      <vt:lpstr> 2-3-6. Travel&amp;Costs of Stay</vt:lpstr>
      <vt:lpstr>4. Equipment Costs</vt:lpstr>
      <vt:lpstr>5. Subcontracting Costs</vt:lpstr>
      <vt:lpstr>Co-financing</vt:lpstr>
      <vt:lpstr>Breakdown &amp; Project Funding</vt:lpstr>
      <vt:lpstr>Unit Costs &amp; Funding Rule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2019-10-15T10:49:19Z</dcterms:created>
  <dcterms:modified xsi:type="dcterms:W3CDTF">2020-02-04T21:02:09Z</dcterms:modified>
</cp:coreProperties>
</file>