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7.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showInkAnnotation="0" codeName="ThisWorkbook" autoCompressPictures="0" defaultThemeVersion="124226"/>
  <mc:AlternateContent xmlns:mc="http://schemas.openxmlformats.org/markup-compatibility/2006">
    <mc:Choice Requires="x15">
      <x15ac:absPath xmlns:x15ac="http://schemas.microsoft.com/office/spreadsheetml/2010/11/ac" url="C:\Users\rober\OneDrive\Desktop\SEEEPHI reporting\"/>
    </mc:Choice>
  </mc:AlternateContent>
  <xr:revisionPtr revIDLastSave="0" documentId="8_{9FFA0E69-3EF6-4052-B358-0DBA1D8733CC}" xr6:coauthVersionLast="47" xr6:coauthVersionMax="47" xr10:uidLastSave="{00000000-0000-0000-0000-000000000000}"/>
  <workbookProtection workbookPassword="E359" lockStructure="1"/>
  <bookViews>
    <workbookView xWindow="-110" yWindow="-110" windowWidth="19420" windowHeight="10300" tabRatio="942" activeTab="2" xr2:uid="{00000000-000D-0000-FFFF-FFFF00000000}"/>
  </bookViews>
  <sheets>
    <sheet name="Instructions" sheetId="85" r:id="rId1"/>
    <sheet name="Final financial statement" sheetId="41" r:id="rId2"/>
    <sheet name="Use of 1st Prefin &amp; 2nd Prefin" sheetId="84" r:id="rId3"/>
    <sheet name="Exchange Rates" sheetId="86" r:id="rId4"/>
    <sheet name="1. Staff Costs" sheetId="40" r:id="rId5"/>
    <sheet name="2-3-6. Travel Costs&amp;CoS&amp;EC" sheetId="39" r:id="rId6"/>
    <sheet name="4. Equipment Costs" sheetId="82" r:id="rId7"/>
    <sheet name="5. Subcontracting Costs" sheetId="76" r:id="rId8"/>
    <sheet name="Co-financing" sheetId="71" r:id="rId9"/>
    <sheet name="Breakdown &amp; Project Funding" sheetId="55" r:id="rId10"/>
    <sheet name="Breakdown Staff &amp; Travel Costs" sheetId="78" r:id="rId11"/>
    <sheet name="Rates" sheetId="36" state="hidden" r:id="rId12"/>
  </sheets>
  <functionGroups builtInGroupCount="19"/>
  <definedNames>
    <definedName name="BudgetHeadings">Rates!$J$14:$J$20</definedName>
    <definedName name="Category">Rates!$E$2:$H$2</definedName>
    <definedName name="Category2">Rates!$J$10:$J$11</definedName>
    <definedName name="CountryALL">Rates!$C$3:$C$181</definedName>
    <definedName name="CountryEligEquip">Rates!$C$37:$C$181</definedName>
    <definedName name="CountryType">Rates!$C$3:$D$181</definedName>
    <definedName name="Currencies">'Exchange Rates'!$B$3:$B$32</definedName>
    <definedName name="EUCountry">Rates!$C$3:$C$36</definedName>
    <definedName name="Exchange_Rates">'Exchange Rates'!$B$3:$C$32</definedName>
    <definedName name="Option">Rates!$J$96:$J$97</definedName>
    <definedName name="PartnerN°" localSheetId="2">'Use of 1st Prefin &amp; 2nd Prefin'!$B$22:$B$76</definedName>
    <definedName name="PartnerN°">'Final financial statement'!$B$23:$B$77</definedName>
    <definedName name="PartnerN°Ref" localSheetId="2">'Use of 1st Prefin &amp; 2nd Prefin'!$B$22:$F$76</definedName>
    <definedName name="PartnerN°Ref">'Final financial statement'!$B$23:$F$77</definedName>
    <definedName name="_xlnm.Print_Area" localSheetId="4">'1. Staff Costs'!$A$1:$S$203</definedName>
    <definedName name="_xlnm.Print_Area" localSheetId="5">'2-3-6. Travel Costs&amp;CoS&amp;EC'!$A$1:$AA$48</definedName>
    <definedName name="_xlnm.Print_Area" localSheetId="6">'4. Equipment Costs'!$A$1:$T$38</definedName>
    <definedName name="_xlnm.Print_Area" localSheetId="7">'5. Subcontracting Costs'!$A$1:$T$23</definedName>
    <definedName name="_xlnm.Print_Area" localSheetId="9">'Breakdown &amp; Project Funding'!$A$1:$V$77</definedName>
    <definedName name="_xlnm.Print_Area" localSheetId="10">'Breakdown Staff &amp; Travel Costs'!$A$1:$M$121</definedName>
    <definedName name="_xlnm.Print_Area" localSheetId="8">'Co-financing'!$A$1:$L$26</definedName>
    <definedName name="_xlnm.Print_Area" localSheetId="3">'Exchange Rates'!$A$1:$F$33</definedName>
    <definedName name="_xlnm.Print_Area" localSheetId="1">'Final financial statement'!$A$1:$N$94</definedName>
    <definedName name="_xlnm.Print_Area" localSheetId="0">Instructions!$A$1:$E$136</definedName>
    <definedName name="_xlnm.Print_Area" localSheetId="2">'Use of 1st Prefin &amp; 2nd Prefin'!$A$1:$N$91</definedName>
    <definedName name="_xlnm.Print_Titles" localSheetId="5">'2-3-6. Travel Costs&amp;CoS&amp;EC'!$8:$8</definedName>
    <definedName name="_xlnm.Print_Titles" localSheetId="6">'4. Equipment Costs'!$8:$8</definedName>
    <definedName name="_xlnm.Print_Titles" localSheetId="7">'5. Subcontracting Costs'!$8:$8</definedName>
    <definedName name="_xlnm.Print_Titles" localSheetId="9">'Breakdown &amp; Project Funding'!$3:$3</definedName>
    <definedName name="_xlnm.Print_Titles" localSheetId="8">'Co-financing'!$8:$8</definedName>
    <definedName name="Rates">Rates!$E$3:$H$181</definedName>
    <definedName name="Role_Code">Rates!$J$37:$J$93</definedName>
    <definedName name="Staff">Rates!$J$23:$J$28</definedName>
    <definedName name="StaffCat">Rates!$E$2:$H$2</definedName>
    <definedName name="Student">Rates!$J$31:$J$34</definedName>
    <definedName name="WorkPackage">Rates!$J$3:$J$7</definedName>
    <definedName name="Z_D7932BCF_3472_4742_BE90_75070A4D3346_.wvu.Cols" localSheetId="4" hidden="1">'1. Staff Costs'!$Q:$XFD</definedName>
    <definedName name="Z_D7932BCF_3472_4742_BE90_75070A4D3346_.wvu.Cols" localSheetId="5" hidden="1">'2-3-6. Travel Costs&amp;CoS&amp;EC'!$X:$XFD</definedName>
    <definedName name="Z_D7932BCF_3472_4742_BE90_75070A4D3346_.wvu.Cols" localSheetId="6" hidden="1">'4. Equipment Costs'!$S:$XFD</definedName>
    <definedName name="Z_D7932BCF_3472_4742_BE90_75070A4D3346_.wvu.Cols" localSheetId="7" hidden="1">'5. Subcontracting Costs'!$S:$XFD</definedName>
    <definedName name="Z_D7932BCF_3472_4742_BE90_75070A4D3346_.wvu.Cols" localSheetId="9" hidden="1">'Breakdown &amp; Project Funding'!$V:$XFD</definedName>
    <definedName name="Z_D7932BCF_3472_4742_BE90_75070A4D3346_.wvu.Cols" localSheetId="10" hidden="1">'Breakdown Staff &amp; Travel Costs'!$M:$XFD</definedName>
    <definedName name="Z_D7932BCF_3472_4742_BE90_75070A4D3346_.wvu.Cols" localSheetId="8" hidden="1">'Co-financing'!$K:$XFD</definedName>
    <definedName name="Z_D7932BCF_3472_4742_BE90_75070A4D3346_.wvu.Rows" localSheetId="4" hidden="1">'1. Staff Costs'!$203:$1048576,'1. Staff Costs'!#REF!</definedName>
    <definedName name="Z_D7932BCF_3472_4742_BE90_75070A4D3346_.wvu.Rows" localSheetId="5" hidden="1">'2-3-6. Travel Costs&amp;CoS&amp;EC'!$48:$1048576,'2-3-6. Travel Costs&amp;CoS&amp;EC'!#REF!</definedName>
    <definedName name="Z_D7932BCF_3472_4742_BE90_75070A4D3346_.wvu.Rows" localSheetId="6" hidden="1">'4. Equipment Costs'!$38:$1048576,'4. Equipment Costs'!#REF!</definedName>
    <definedName name="Z_D7932BCF_3472_4742_BE90_75070A4D3346_.wvu.Rows" localSheetId="7" hidden="1">'5. Subcontracting Costs'!$23:$1048576,'5. Subcontracting Costs'!#REF!</definedName>
    <definedName name="Z_D7932BCF_3472_4742_BE90_75070A4D3346_.wvu.Rows" localSheetId="9" hidden="1">'Breakdown &amp; Project Funding'!$11:$1048576,'Breakdown &amp; Project Funding'!#REF!</definedName>
    <definedName name="Z_D7932BCF_3472_4742_BE90_75070A4D3346_.wvu.Rows" localSheetId="10" hidden="1">'Breakdown Staff &amp; Travel Costs'!$2:$1048576,'Breakdown Staff &amp; Travel Costs'!#REF!</definedName>
    <definedName name="Z_D7932BCF_3472_4742_BE90_75070A4D3346_.wvu.Rows" localSheetId="8" hidden="1">'Co-financing'!$22:$1048576,'Co-financing'!#REF!</definedName>
  </definedNames>
  <calcPr calcId="191029" concurrentCalc="0"/>
  <customWorkbookViews>
    <customWorkbookView name="test" guid="{D7932BCF-3472-4742-BE90-75070A4D3346}" maximized="1" windowWidth="1916" windowHeight="775" tabRatio="795" activeSheetId="2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11" i="71" l="1"/>
  <c r="C11" i="71"/>
  <c r="D11" i="71"/>
  <c r="E11" i="71"/>
  <c r="J11" i="71"/>
  <c r="D12" i="76"/>
  <c r="E12" i="76"/>
  <c r="F12" i="76"/>
  <c r="P12" i="76"/>
  <c r="S12" i="76"/>
  <c r="R12" i="76"/>
  <c r="Q12" i="76"/>
  <c r="D11" i="76"/>
  <c r="E11" i="76"/>
  <c r="F11" i="76"/>
  <c r="P11" i="76"/>
  <c r="S11" i="76"/>
  <c r="R11" i="76"/>
  <c r="Q11" i="76"/>
  <c r="Z19" i="39"/>
  <c r="D19" i="39"/>
  <c r="E19" i="39"/>
  <c r="F19" i="39"/>
  <c r="X19" i="39"/>
  <c r="R19" i="39"/>
  <c r="U19" i="39"/>
  <c r="Y19" i="39"/>
  <c r="V19" i="39"/>
  <c r="W19" i="39"/>
  <c r="Z16" i="39"/>
  <c r="D16" i="39"/>
  <c r="E16" i="39"/>
  <c r="F16" i="39"/>
  <c r="X16" i="39"/>
  <c r="R16" i="39"/>
  <c r="U16" i="39"/>
  <c r="Y16" i="39"/>
  <c r="V16" i="39"/>
  <c r="W16" i="39"/>
  <c r="Z18" i="39"/>
  <c r="D18" i="39"/>
  <c r="E18" i="39"/>
  <c r="F18" i="39"/>
  <c r="X18" i="39"/>
  <c r="R18" i="39"/>
  <c r="U18" i="39"/>
  <c r="Y18" i="39"/>
  <c r="V18" i="39"/>
  <c r="W18" i="39"/>
  <c r="Z17" i="39"/>
  <c r="D17" i="39"/>
  <c r="E17" i="39"/>
  <c r="F17" i="39"/>
  <c r="X17" i="39"/>
  <c r="R17" i="39"/>
  <c r="U17" i="39"/>
  <c r="Y17" i="39"/>
  <c r="V17" i="39"/>
  <c r="W17" i="39"/>
  <c r="Z15" i="39"/>
  <c r="D15" i="39"/>
  <c r="E15" i="39"/>
  <c r="F15" i="39"/>
  <c r="X15" i="39"/>
  <c r="R15" i="39"/>
  <c r="U15" i="39"/>
  <c r="Y15" i="39"/>
  <c r="V15" i="39"/>
  <c r="W15" i="39"/>
  <c r="Z14" i="39"/>
  <c r="D14" i="39"/>
  <c r="E14" i="39"/>
  <c r="F14" i="39"/>
  <c r="X14" i="39"/>
  <c r="R14" i="39"/>
  <c r="U14" i="39"/>
  <c r="Y14" i="39"/>
  <c r="V14" i="39"/>
  <c r="W14" i="39"/>
  <c r="Z13" i="39"/>
  <c r="D13" i="39"/>
  <c r="E13" i="39"/>
  <c r="F13" i="39"/>
  <c r="X13" i="39"/>
  <c r="R13" i="39"/>
  <c r="U13" i="39"/>
  <c r="Y13" i="39"/>
  <c r="V13" i="39"/>
  <c r="W13" i="39"/>
  <c r="Z12" i="39"/>
  <c r="D12" i="39"/>
  <c r="E12" i="39"/>
  <c r="F12" i="39"/>
  <c r="X12" i="39"/>
  <c r="R12" i="39"/>
  <c r="U12" i="39"/>
  <c r="Y12" i="39"/>
  <c r="V12" i="39"/>
  <c r="W12" i="39"/>
  <c r="D14" i="76"/>
  <c r="E14" i="76"/>
  <c r="F14" i="76"/>
  <c r="P14" i="76"/>
  <c r="S14" i="76"/>
  <c r="Q14" i="76"/>
  <c r="R14" i="76"/>
  <c r="D13" i="76"/>
  <c r="E13" i="76"/>
  <c r="F13" i="76"/>
  <c r="P13" i="76"/>
  <c r="S13" i="76"/>
  <c r="Q13" i="76"/>
  <c r="R13" i="76"/>
  <c r="R20" i="40"/>
  <c r="D20" i="40"/>
  <c r="E20" i="40"/>
  <c r="F20" i="40"/>
  <c r="Q20" i="40"/>
  <c r="O20" i="40"/>
  <c r="P20" i="40"/>
  <c r="R19" i="40"/>
  <c r="D19" i="40"/>
  <c r="E19" i="40"/>
  <c r="F19" i="40"/>
  <c r="Q19" i="40"/>
  <c r="O19" i="40"/>
  <c r="P19" i="40"/>
  <c r="R18" i="40"/>
  <c r="D18" i="40"/>
  <c r="E18" i="40"/>
  <c r="F18" i="40"/>
  <c r="Q18" i="40"/>
  <c r="O18" i="40"/>
  <c r="P18" i="40"/>
  <c r="R17" i="40"/>
  <c r="D17" i="40"/>
  <c r="E17" i="40"/>
  <c r="F17" i="40"/>
  <c r="Q17" i="40"/>
  <c r="O17" i="40"/>
  <c r="P17" i="40"/>
  <c r="R16" i="40"/>
  <c r="D16" i="40"/>
  <c r="E16" i="40"/>
  <c r="F16" i="40"/>
  <c r="Q16" i="40"/>
  <c r="O16" i="40"/>
  <c r="P16" i="40"/>
  <c r="R15" i="40"/>
  <c r="D15" i="40"/>
  <c r="E15" i="40"/>
  <c r="F15" i="40"/>
  <c r="Q15" i="40"/>
  <c r="O15" i="40"/>
  <c r="P15" i="40"/>
  <c r="R12" i="40"/>
  <c r="D12" i="40"/>
  <c r="E12" i="40"/>
  <c r="F12" i="40"/>
  <c r="Q12" i="40"/>
  <c r="O12" i="40"/>
  <c r="P12" i="40"/>
  <c r="K21" i="71"/>
  <c r="C21" i="71"/>
  <c r="D21" i="71"/>
  <c r="E21" i="71"/>
  <c r="J21" i="71"/>
  <c r="Z47" i="39"/>
  <c r="D47" i="39"/>
  <c r="E47" i="39"/>
  <c r="F47" i="39"/>
  <c r="X47" i="39"/>
  <c r="R47" i="39"/>
  <c r="U47" i="39"/>
  <c r="Y47" i="39"/>
  <c r="V47" i="39"/>
  <c r="W47" i="39"/>
  <c r="Z46" i="39"/>
  <c r="D46" i="39"/>
  <c r="E46" i="39"/>
  <c r="F46" i="39"/>
  <c r="X46" i="39"/>
  <c r="R46" i="39"/>
  <c r="U46" i="39"/>
  <c r="Y46" i="39"/>
  <c r="V46" i="39"/>
  <c r="W46" i="39"/>
  <c r="Z45" i="39"/>
  <c r="D45" i="39"/>
  <c r="E45" i="39"/>
  <c r="F45" i="39"/>
  <c r="X45" i="39"/>
  <c r="R45" i="39"/>
  <c r="U45" i="39"/>
  <c r="Y45" i="39"/>
  <c r="V45" i="39"/>
  <c r="W45" i="39"/>
  <c r="Z44" i="39"/>
  <c r="D44" i="39"/>
  <c r="E44" i="39"/>
  <c r="F44" i="39"/>
  <c r="X44" i="39"/>
  <c r="R44" i="39"/>
  <c r="U44" i="39"/>
  <c r="Y44" i="39"/>
  <c r="V44" i="39"/>
  <c r="W44" i="39"/>
  <c r="R202" i="40"/>
  <c r="D202" i="40"/>
  <c r="E202" i="40"/>
  <c r="F202" i="40"/>
  <c r="Q202" i="40"/>
  <c r="O202" i="40"/>
  <c r="P202" i="40"/>
  <c r="R201" i="40"/>
  <c r="D201" i="40"/>
  <c r="E201" i="40"/>
  <c r="F201" i="40"/>
  <c r="Q201" i="40"/>
  <c r="O201" i="40"/>
  <c r="P201" i="40"/>
  <c r="R200" i="40"/>
  <c r="D200" i="40"/>
  <c r="E200" i="40"/>
  <c r="F200" i="40"/>
  <c r="Q200" i="40"/>
  <c r="O200" i="40"/>
  <c r="P200" i="40"/>
  <c r="R199" i="40"/>
  <c r="D199" i="40"/>
  <c r="E199" i="40"/>
  <c r="F199" i="40"/>
  <c r="Q199" i="40"/>
  <c r="O199" i="40"/>
  <c r="P199" i="40"/>
  <c r="R198" i="40"/>
  <c r="D198" i="40"/>
  <c r="E198" i="40"/>
  <c r="F198" i="40"/>
  <c r="Q198" i="40"/>
  <c r="O198" i="40"/>
  <c r="P198" i="40"/>
  <c r="R197" i="40"/>
  <c r="D197" i="40"/>
  <c r="E197" i="40"/>
  <c r="F197" i="40"/>
  <c r="Q197" i="40"/>
  <c r="O197" i="40"/>
  <c r="P197" i="40"/>
  <c r="R196" i="40"/>
  <c r="D196" i="40"/>
  <c r="E196" i="40"/>
  <c r="F196" i="40"/>
  <c r="Q196" i="40"/>
  <c r="O196" i="40"/>
  <c r="P196" i="40"/>
  <c r="K20" i="71"/>
  <c r="C20" i="71"/>
  <c r="D20" i="71"/>
  <c r="E20" i="71"/>
  <c r="J20" i="71"/>
  <c r="K36" i="82"/>
  <c r="D37" i="82"/>
  <c r="E37" i="82"/>
  <c r="F37" i="82"/>
  <c r="P37" i="82"/>
  <c r="S37" i="82"/>
  <c r="Q37" i="82"/>
  <c r="R37" i="82"/>
  <c r="D36" i="82"/>
  <c r="E36" i="82"/>
  <c r="F36" i="82"/>
  <c r="P36" i="82"/>
  <c r="S36" i="82"/>
  <c r="Q36" i="82"/>
  <c r="R36" i="82"/>
  <c r="D35" i="82"/>
  <c r="E35" i="82"/>
  <c r="F35" i="82"/>
  <c r="P35" i="82"/>
  <c r="S35" i="82"/>
  <c r="Q35" i="82"/>
  <c r="R35" i="82"/>
  <c r="D34" i="82"/>
  <c r="E34" i="82"/>
  <c r="F34" i="82"/>
  <c r="P34" i="82"/>
  <c r="S34" i="82"/>
  <c r="Q34" i="82"/>
  <c r="R34" i="82"/>
  <c r="D33" i="82"/>
  <c r="E33" i="82"/>
  <c r="F33" i="82"/>
  <c r="P33" i="82"/>
  <c r="S33" i="82"/>
  <c r="Q33" i="82"/>
  <c r="R33" i="82"/>
  <c r="D32" i="82"/>
  <c r="E32" i="82"/>
  <c r="F32" i="82"/>
  <c r="P32" i="82"/>
  <c r="S32" i="82"/>
  <c r="Q32" i="82"/>
  <c r="R32" i="82"/>
  <c r="D31" i="82"/>
  <c r="E31" i="82"/>
  <c r="F31" i="82"/>
  <c r="P31" i="82"/>
  <c r="S31" i="82"/>
  <c r="Q31" i="82"/>
  <c r="R31" i="82"/>
  <c r="D30" i="82"/>
  <c r="E30" i="82"/>
  <c r="F30" i="82"/>
  <c r="P30" i="82"/>
  <c r="S30" i="82"/>
  <c r="Q30" i="82"/>
  <c r="R30" i="82"/>
  <c r="D29" i="82"/>
  <c r="E29" i="82"/>
  <c r="F29" i="82"/>
  <c r="P29" i="82"/>
  <c r="S29" i="82"/>
  <c r="Q29" i="82"/>
  <c r="R29" i="82"/>
  <c r="D28" i="82"/>
  <c r="E28" i="82"/>
  <c r="F28" i="82"/>
  <c r="P28" i="82"/>
  <c r="S28" i="82"/>
  <c r="Q28" i="82"/>
  <c r="R28" i="82"/>
  <c r="D27" i="82"/>
  <c r="E27" i="82"/>
  <c r="F27" i="82"/>
  <c r="P27" i="82"/>
  <c r="S27" i="82"/>
  <c r="Q27" i="82"/>
  <c r="R27" i="82"/>
  <c r="D26" i="82"/>
  <c r="E26" i="82"/>
  <c r="F26" i="82"/>
  <c r="P26" i="82"/>
  <c r="S26" i="82"/>
  <c r="Q26" i="82"/>
  <c r="R26" i="82"/>
  <c r="Z43" i="39"/>
  <c r="D43" i="39"/>
  <c r="E43" i="39"/>
  <c r="F43" i="39"/>
  <c r="X43" i="39"/>
  <c r="R43" i="39"/>
  <c r="U43" i="39"/>
  <c r="Y43" i="39"/>
  <c r="V43" i="39"/>
  <c r="W43" i="39"/>
  <c r="Z42" i="39"/>
  <c r="D42" i="39"/>
  <c r="E42" i="39"/>
  <c r="F42" i="39"/>
  <c r="X42" i="39"/>
  <c r="R42" i="39"/>
  <c r="U42" i="39"/>
  <c r="Y42" i="39"/>
  <c r="V42" i="39"/>
  <c r="W42" i="39"/>
  <c r="Z41" i="39"/>
  <c r="D41" i="39"/>
  <c r="E41" i="39"/>
  <c r="F41" i="39"/>
  <c r="X41" i="39"/>
  <c r="R41" i="39"/>
  <c r="U41" i="39"/>
  <c r="Y41" i="39"/>
  <c r="V41" i="39"/>
  <c r="W41" i="39"/>
  <c r="Z40" i="39"/>
  <c r="D40" i="39"/>
  <c r="E40" i="39"/>
  <c r="F40" i="39"/>
  <c r="X40" i="39"/>
  <c r="R40" i="39"/>
  <c r="U40" i="39"/>
  <c r="Y40" i="39"/>
  <c r="V40" i="39"/>
  <c r="W40" i="39"/>
  <c r="Z39" i="39"/>
  <c r="D39" i="39"/>
  <c r="E39" i="39"/>
  <c r="F39" i="39"/>
  <c r="X39" i="39"/>
  <c r="R39" i="39"/>
  <c r="U39" i="39"/>
  <c r="Y39" i="39"/>
  <c r="V39" i="39"/>
  <c r="W39" i="39"/>
  <c r="R195" i="40"/>
  <c r="D195" i="40"/>
  <c r="E195" i="40"/>
  <c r="F195" i="40"/>
  <c r="Q195" i="40"/>
  <c r="O195" i="40"/>
  <c r="P195" i="40"/>
  <c r="R194" i="40"/>
  <c r="D194" i="40"/>
  <c r="E194" i="40"/>
  <c r="F194" i="40"/>
  <c r="Q194" i="40"/>
  <c r="O194" i="40"/>
  <c r="P194" i="40"/>
  <c r="R193" i="40"/>
  <c r="D193" i="40"/>
  <c r="E193" i="40"/>
  <c r="F193" i="40"/>
  <c r="Q193" i="40"/>
  <c r="O193" i="40"/>
  <c r="P193" i="40"/>
  <c r="R192" i="40"/>
  <c r="D192" i="40"/>
  <c r="E192" i="40"/>
  <c r="F192" i="40"/>
  <c r="Q192" i="40"/>
  <c r="O192" i="40"/>
  <c r="P192" i="40"/>
  <c r="R191" i="40"/>
  <c r="D191" i="40"/>
  <c r="E191" i="40"/>
  <c r="F191" i="40"/>
  <c r="Q191" i="40"/>
  <c r="O191" i="40"/>
  <c r="P191" i="40"/>
  <c r="R190" i="40"/>
  <c r="D190" i="40"/>
  <c r="E190" i="40"/>
  <c r="F190" i="40"/>
  <c r="Q190" i="40"/>
  <c r="O190" i="40"/>
  <c r="P190" i="40"/>
  <c r="R189" i="40"/>
  <c r="D189" i="40"/>
  <c r="E189" i="40"/>
  <c r="F189" i="40"/>
  <c r="Q189" i="40"/>
  <c r="O189" i="40"/>
  <c r="P189" i="40"/>
  <c r="R188" i="40"/>
  <c r="D188" i="40"/>
  <c r="E188" i="40"/>
  <c r="F188" i="40"/>
  <c r="Q188" i="40"/>
  <c r="O188" i="40"/>
  <c r="P188" i="40"/>
  <c r="R187" i="40"/>
  <c r="D187" i="40"/>
  <c r="E187" i="40"/>
  <c r="F187" i="40"/>
  <c r="Q187" i="40"/>
  <c r="O187" i="40"/>
  <c r="P187" i="40"/>
  <c r="R186" i="40"/>
  <c r="D186" i="40"/>
  <c r="E186" i="40"/>
  <c r="F186" i="40"/>
  <c r="Q186" i="40"/>
  <c r="O186" i="40"/>
  <c r="P186" i="40"/>
  <c r="R185" i="40"/>
  <c r="D185" i="40"/>
  <c r="E185" i="40"/>
  <c r="F185" i="40"/>
  <c r="Q185" i="40"/>
  <c r="O185" i="40"/>
  <c r="P185" i="40"/>
  <c r="K19" i="71"/>
  <c r="C19" i="71"/>
  <c r="D19" i="71"/>
  <c r="E19" i="71"/>
  <c r="J19" i="71"/>
  <c r="Z38" i="39"/>
  <c r="D38" i="39"/>
  <c r="E38" i="39"/>
  <c r="F38" i="39"/>
  <c r="X38" i="39"/>
  <c r="R38" i="39"/>
  <c r="U38" i="39"/>
  <c r="Y38" i="39"/>
  <c r="V38" i="39"/>
  <c r="W38" i="39"/>
  <c r="Z37" i="39"/>
  <c r="D37" i="39"/>
  <c r="E37" i="39"/>
  <c r="F37" i="39"/>
  <c r="X37" i="39"/>
  <c r="R37" i="39"/>
  <c r="U37" i="39"/>
  <c r="Y37" i="39"/>
  <c r="V37" i="39"/>
  <c r="W37" i="39"/>
  <c r="Z36" i="39"/>
  <c r="D36" i="39"/>
  <c r="E36" i="39"/>
  <c r="F36" i="39"/>
  <c r="X36" i="39"/>
  <c r="R36" i="39"/>
  <c r="U36" i="39"/>
  <c r="Y36" i="39"/>
  <c r="V36" i="39"/>
  <c r="W36" i="39"/>
  <c r="Z35" i="39"/>
  <c r="D35" i="39"/>
  <c r="E35" i="39"/>
  <c r="F35" i="39"/>
  <c r="X35" i="39"/>
  <c r="R35" i="39"/>
  <c r="U35" i="39"/>
  <c r="Y35" i="39"/>
  <c r="V35" i="39"/>
  <c r="W35" i="39"/>
  <c r="Z34" i="39"/>
  <c r="D34" i="39"/>
  <c r="E34" i="39"/>
  <c r="F34" i="39"/>
  <c r="X34" i="39"/>
  <c r="R34" i="39"/>
  <c r="U34" i="39"/>
  <c r="Y34" i="39"/>
  <c r="V34" i="39"/>
  <c r="W34" i="39"/>
  <c r="K18" i="71"/>
  <c r="C18" i="71"/>
  <c r="D18" i="71"/>
  <c r="E18" i="71"/>
  <c r="J18" i="71"/>
  <c r="R184" i="40"/>
  <c r="D184" i="40"/>
  <c r="E184" i="40"/>
  <c r="F184" i="40"/>
  <c r="Q184" i="40"/>
  <c r="O184" i="40"/>
  <c r="P184" i="40"/>
  <c r="R183" i="40"/>
  <c r="D183" i="40"/>
  <c r="E183" i="40"/>
  <c r="F183" i="40"/>
  <c r="Q183" i="40"/>
  <c r="O183" i="40"/>
  <c r="P183" i="40"/>
  <c r="R182" i="40"/>
  <c r="D182" i="40"/>
  <c r="E182" i="40"/>
  <c r="F182" i="40"/>
  <c r="Q182" i="40"/>
  <c r="O182" i="40"/>
  <c r="P182" i="40"/>
  <c r="R181" i="40"/>
  <c r="D181" i="40"/>
  <c r="E181" i="40"/>
  <c r="F181" i="40"/>
  <c r="Q181" i="40"/>
  <c r="O181" i="40"/>
  <c r="P181" i="40"/>
  <c r="R180" i="40"/>
  <c r="D180" i="40"/>
  <c r="E180" i="40"/>
  <c r="F180" i="40"/>
  <c r="Q180" i="40"/>
  <c r="O180" i="40"/>
  <c r="P180" i="40"/>
  <c r="R179" i="40"/>
  <c r="D179" i="40"/>
  <c r="E179" i="40"/>
  <c r="F179" i="40"/>
  <c r="Q179" i="40"/>
  <c r="O179" i="40"/>
  <c r="P179" i="40"/>
  <c r="R178" i="40"/>
  <c r="D178" i="40"/>
  <c r="E178" i="40"/>
  <c r="F178" i="40"/>
  <c r="Q178" i="40"/>
  <c r="O178" i="40"/>
  <c r="P178" i="40"/>
  <c r="R177" i="40"/>
  <c r="D177" i="40"/>
  <c r="E177" i="40"/>
  <c r="F177" i="40"/>
  <c r="Q177" i="40"/>
  <c r="O177" i="40"/>
  <c r="P177" i="40"/>
  <c r="R176" i="40"/>
  <c r="D176" i="40"/>
  <c r="E176" i="40"/>
  <c r="F176" i="40"/>
  <c r="Q176" i="40"/>
  <c r="O176" i="40"/>
  <c r="P176" i="40"/>
  <c r="R175" i="40"/>
  <c r="D175" i="40"/>
  <c r="E175" i="40"/>
  <c r="F175" i="40"/>
  <c r="Q175" i="40"/>
  <c r="O175" i="40"/>
  <c r="P175" i="40"/>
  <c r="R174" i="40"/>
  <c r="D174" i="40"/>
  <c r="E174" i="40"/>
  <c r="F174" i="40"/>
  <c r="Q174" i="40"/>
  <c r="O174" i="40"/>
  <c r="P174" i="40"/>
  <c r="R173" i="40"/>
  <c r="D173" i="40"/>
  <c r="E173" i="40"/>
  <c r="F173" i="40"/>
  <c r="Q173" i="40"/>
  <c r="O173" i="40"/>
  <c r="P173" i="40"/>
  <c r="R172" i="40"/>
  <c r="D172" i="40"/>
  <c r="E172" i="40"/>
  <c r="F172" i="40"/>
  <c r="Q172" i="40"/>
  <c r="O172" i="40"/>
  <c r="P172" i="40"/>
  <c r="R171" i="40"/>
  <c r="D171" i="40"/>
  <c r="E171" i="40"/>
  <c r="F171" i="40"/>
  <c r="Q171" i="40"/>
  <c r="O171" i="40"/>
  <c r="P171" i="40"/>
  <c r="R170" i="40"/>
  <c r="D170" i="40"/>
  <c r="E170" i="40"/>
  <c r="F170" i="40"/>
  <c r="Q170" i="40"/>
  <c r="O170" i="40"/>
  <c r="P170" i="40"/>
  <c r="R169" i="40"/>
  <c r="D169" i="40"/>
  <c r="E169" i="40"/>
  <c r="F169" i="40"/>
  <c r="Q169" i="40"/>
  <c r="O169" i="40"/>
  <c r="P169" i="40"/>
  <c r="R168" i="40"/>
  <c r="D168" i="40"/>
  <c r="E168" i="40"/>
  <c r="F168" i="40"/>
  <c r="Q168" i="40"/>
  <c r="O168" i="40"/>
  <c r="P168" i="40"/>
  <c r="R167" i="40"/>
  <c r="D167" i="40"/>
  <c r="E167" i="40"/>
  <c r="F167" i="40"/>
  <c r="Q167" i="40"/>
  <c r="O167" i="40"/>
  <c r="P167" i="40"/>
  <c r="R166" i="40"/>
  <c r="D166" i="40"/>
  <c r="E166" i="40"/>
  <c r="F166" i="40"/>
  <c r="Q166" i="40"/>
  <c r="O166" i="40"/>
  <c r="P166" i="40"/>
  <c r="R165" i="40"/>
  <c r="D165" i="40"/>
  <c r="E165" i="40"/>
  <c r="F165" i="40"/>
  <c r="Q165" i="40"/>
  <c r="O165" i="40"/>
  <c r="P165" i="40"/>
  <c r="R164" i="40"/>
  <c r="D164" i="40"/>
  <c r="E164" i="40"/>
  <c r="F164" i="40"/>
  <c r="Q164" i="40"/>
  <c r="O164" i="40"/>
  <c r="P164" i="40"/>
  <c r="R163" i="40"/>
  <c r="D163" i="40"/>
  <c r="E163" i="40"/>
  <c r="F163" i="40"/>
  <c r="Q163" i="40"/>
  <c r="O163" i="40"/>
  <c r="P163" i="40"/>
  <c r="R162" i="40"/>
  <c r="D162" i="40"/>
  <c r="E162" i="40"/>
  <c r="F162" i="40"/>
  <c r="Q162" i="40"/>
  <c r="O162" i="40"/>
  <c r="P162" i="40"/>
  <c r="R161" i="40"/>
  <c r="D161" i="40"/>
  <c r="E161" i="40"/>
  <c r="F161" i="40"/>
  <c r="Q161" i="40"/>
  <c r="O161" i="40"/>
  <c r="P161" i="40"/>
  <c r="R160" i="40"/>
  <c r="D160" i="40"/>
  <c r="E160" i="40"/>
  <c r="F160" i="40"/>
  <c r="Q160" i="40"/>
  <c r="O160" i="40"/>
  <c r="P160" i="40"/>
  <c r="R159" i="40"/>
  <c r="D159" i="40"/>
  <c r="E159" i="40"/>
  <c r="F159" i="40"/>
  <c r="Q159" i="40"/>
  <c r="O159" i="40"/>
  <c r="P159" i="40"/>
  <c r="R158" i="40"/>
  <c r="D158" i="40"/>
  <c r="E158" i="40"/>
  <c r="F158" i="40"/>
  <c r="Q158" i="40"/>
  <c r="O158" i="40"/>
  <c r="P158" i="40"/>
  <c r="R157" i="40"/>
  <c r="D157" i="40"/>
  <c r="E157" i="40"/>
  <c r="F157" i="40"/>
  <c r="Q157" i="40"/>
  <c r="O157" i="40"/>
  <c r="P157" i="40"/>
  <c r="R156" i="40"/>
  <c r="D156" i="40"/>
  <c r="E156" i="40"/>
  <c r="F156" i="40"/>
  <c r="Q156" i="40"/>
  <c r="O156" i="40"/>
  <c r="P156" i="40"/>
  <c r="R155" i="40"/>
  <c r="D155" i="40"/>
  <c r="E155" i="40"/>
  <c r="F155" i="40"/>
  <c r="Q155" i="40"/>
  <c r="O155" i="40"/>
  <c r="P155" i="40"/>
  <c r="R154" i="40"/>
  <c r="D154" i="40"/>
  <c r="E154" i="40"/>
  <c r="F154" i="40"/>
  <c r="Q154" i="40"/>
  <c r="O154" i="40"/>
  <c r="P154" i="40"/>
  <c r="R153" i="40"/>
  <c r="D153" i="40"/>
  <c r="E153" i="40"/>
  <c r="F153" i="40"/>
  <c r="Q153" i="40"/>
  <c r="O153" i="40"/>
  <c r="P153" i="40"/>
  <c r="R152" i="40"/>
  <c r="D152" i="40"/>
  <c r="E152" i="40"/>
  <c r="F152" i="40"/>
  <c r="Q152" i="40"/>
  <c r="O152" i="40"/>
  <c r="P152" i="40"/>
  <c r="R151" i="40"/>
  <c r="D151" i="40"/>
  <c r="E151" i="40"/>
  <c r="F151" i="40"/>
  <c r="Q151" i="40"/>
  <c r="O151" i="40"/>
  <c r="P151" i="40"/>
  <c r="R150" i="40"/>
  <c r="D150" i="40"/>
  <c r="E150" i="40"/>
  <c r="F150" i="40"/>
  <c r="Q150" i="40"/>
  <c r="O150" i="40"/>
  <c r="P150" i="40"/>
  <c r="R149" i="40"/>
  <c r="D149" i="40"/>
  <c r="E149" i="40"/>
  <c r="F149" i="40"/>
  <c r="Q149" i="40"/>
  <c r="O149" i="40"/>
  <c r="P149" i="40"/>
  <c r="R148" i="40"/>
  <c r="D148" i="40"/>
  <c r="E148" i="40"/>
  <c r="F148" i="40"/>
  <c r="Q148" i="40"/>
  <c r="O148" i="40"/>
  <c r="P148" i="40"/>
  <c r="R147" i="40"/>
  <c r="D147" i="40"/>
  <c r="E147" i="40"/>
  <c r="F147" i="40"/>
  <c r="Q147" i="40"/>
  <c r="O147" i="40"/>
  <c r="P147" i="40"/>
  <c r="R146" i="40"/>
  <c r="D146" i="40"/>
  <c r="E146" i="40"/>
  <c r="F146" i="40"/>
  <c r="Q146" i="40"/>
  <c r="O146" i="40"/>
  <c r="P146" i="40"/>
  <c r="R145" i="40"/>
  <c r="D145" i="40"/>
  <c r="E145" i="40"/>
  <c r="F145" i="40"/>
  <c r="Q145" i="40"/>
  <c r="O145" i="40"/>
  <c r="P145" i="40"/>
  <c r="R144" i="40"/>
  <c r="D144" i="40"/>
  <c r="E144" i="40"/>
  <c r="F144" i="40"/>
  <c r="Q144" i="40"/>
  <c r="O144" i="40"/>
  <c r="P144" i="40"/>
  <c r="R143" i="40"/>
  <c r="D143" i="40"/>
  <c r="E143" i="40"/>
  <c r="F143" i="40"/>
  <c r="Q143" i="40"/>
  <c r="O143" i="40"/>
  <c r="P143" i="40"/>
  <c r="R142" i="40"/>
  <c r="D142" i="40"/>
  <c r="E142" i="40"/>
  <c r="F142" i="40"/>
  <c r="Q142" i="40"/>
  <c r="O142" i="40"/>
  <c r="P142" i="40"/>
  <c r="R141" i="40"/>
  <c r="D141" i="40"/>
  <c r="E141" i="40"/>
  <c r="F141" i="40"/>
  <c r="Q141" i="40"/>
  <c r="O141" i="40"/>
  <c r="P141" i="40"/>
  <c r="R140" i="40"/>
  <c r="D140" i="40"/>
  <c r="E140" i="40"/>
  <c r="F140" i="40"/>
  <c r="Q140" i="40"/>
  <c r="O140" i="40"/>
  <c r="P140" i="40"/>
  <c r="R139" i="40"/>
  <c r="D139" i="40"/>
  <c r="E139" i="40"/>
  <c r="F139" i="40"/>
  <c r="Q139" i="40"/>
  <c r="O139" i="40"/>
  <c r="P139" i="40"/>
  <c r="R138" i="40"/>
  <c r="D138" i="40"/>
  <c r="E138" i="40"/>
  <c r="F138" i="40"/>
  <c r="Q138" i="40"/>
  <c r="O138" i="40"/>
  <c r="P138" i="40"/>
  <c r="R137" i="40"/>
  <c r="D137" i="40"/>
  <c r="E137" i="40"/>
  <c r="F137" i="40"/>
  <c r="Q137" i="40"/>
  <c r="O137" i="40"/>
  <c r="P137" i="40"/>
  <c r="R136" i="40"/>
  <c r="D136" i="40"/>
  <c r="E136" i="40"/>
  <c r="F136" i="40"/>
  <c r="Q136" i="40"/>
  <c r="O136" i="40"/>
  <c r="P136" i="40"/>
  <c r="R135" i="40"/>
  <c r="D135" i="40"/>
  <c r="E135" i="40"/>
  <c r="F135" i="40"/>
  <c r="Q135" i="40"/>
  <c r="O135" i="40"/>
  <c r="P135" i="40"/>
  <c r="R134" i="40"/>
  <c r="D134" i="40"/>
  <c r="E134" i="40"/>
  <c r="F134" i="40"/>
  <c r="Q134" i="40"/>
  <c r="O134" i="40"/>
  <c r="P134" i="40"/>
  <c r="R133" i="40"/>
  <c r="D133" i="40"/>
  <c r="E133" i="40"/>
  <c r="F133" i="40"/>
  <c r="Q133" i="40"/>
  <c r="O133" i="40"/>
  <c r="P133" i="40"/>
  <c r="R132" i="40"/>
  <c r="D132" i="40"/>
  <c r="E132" i="40"/>
  <c r="F132" i="40"/>
  <c r="Q132" i="40"/>
  <c r="O132" i="40"/>
  <c r="P132" i="40"/>
  <c r="D22" i="76"/>
  <c r="E22" i="76"/>
  <c r="F22" i="76"/>
  <c r="P22" i="76"/>
  <c r="S22" i="76"/>
  <c r="Q22" i="76"/>
  <c r="R22" i="76"/>
  <c r="D21" i="76"/>
  <c r="E21" i="76"/>
  <c r="F21" i="76"/>
  <c r="P21" i="76"/>
  <c r="S21" i="76"/>
  <c r="Q21" i="76"/>
  <c r="R21" i="76"/>
  <c r="D20" i="76"/>
  <c r="E20" i="76"/>
  <c r="F20" i="76"/>
  <c r="P20" i="76"/>
  <c r="S20" i="76"/>
  <c r="Q20" i="76"/>
  <c r="R20" i="76"/>
  <c r="D19" i="76"/>
  <c r="E19" i="76"/>
  <c r="F19" i="76"/>
  <c r="P19" i="76"/>
  <c r="S19" i="76"/>
  <c r="Q19" i="76"/>
  <c r="R19" i="76"/>
  <c r="R131" i="40"/>
  <c r="D131" i="40"/>
  <c r="E131" i="40"/>
  <c r="F131" i="40"/>
  <c r="Q131" i="40"/>
  <c r="O131" i="40"/>
  <c r="P131" i="40"/>
  <c r="R130" i="40"/>
  <c r="D130" i="40"/>
  <c r="E130" i="40"/>
  <c r="F130" i="40"/>
  <c r="Q130" i="40"/>
  <c r="O130" i="40"/>
  <c r="P130" i="40"/>
  <c r="R129" i="40"/>
  <c r="D129" i="40"/>
  <c r="E129" i="40"/>
  <c r="F129" i="40"/>
  <c r="Q129" i="40"/>
  <c r="O129" i="40"/>
  <c r="P129" i="40"/>
  <c r="R128" i="40"/>
  <c r="D128" i="40"/>
  <c r="E128" i="40"/>
  <c r="F128" i="40"/>
  <c r="Q128" i="40"/>
  <c r="O128" i="40"/>
  <c r="P128" i="40"/>
  <c r="R127" i="40"/>
  <c r="D127" i="40"/>
  <c r="E127" i="40"/>
  <c r="F127" i="40"/>
  <c r="Q127" i="40"/>
  <c r="O127" i="40"/>
  <c r="P127" i="40"/>
  <c r="R126" i="40"/>
  <c r="D126" i="40"/>
  <c r="E126" i="40"/>
  <c r="F126" i="40"/>
  <c r="Q126" i="40"/>
  <c r="O126" i="40"/>
  <c r="P126" i="40"/>
  <c r="R125" i="40"/>
  <c r="D125" i="40"/>
  <c r="E125" i="40"/>
  <c r="F125" i="40"/>
  <c r="Q125" i="40"/>
  <c r="O125" i="40"/>
  <c r="P125" i="40"/>
  <c r="R124" i="40"/>
  <c r="D124" i="40"/>
  <c r="E124" i="40"/>
  <c r="F124" i="40"/>
  <c r="Q124" i="40"/>
  <c r="O124" i="40"/>
  <c r="P124" i="40"/>
  <c r="R123" i="40"/>
  <c r="D123" i="40"/>
  <c r="E123" i="40"/>
  <c r="F123" i="40"/>
  <c r="Q123" i="40"/>
  <c r="O123" i="40"/>
  <c r="P123" i="40"/>
  <c r="R122" i="40"/>
  <c r="D122" i="40"/>
  <c r="E122" i="40"/>
  <c r="F122" i="40"/>
  <c r="Q122" i="40"/>
  <c r="O122" i="40"/>
  <c r="P122" i="40"/>
  <c r="R121" i="40"/>
  <c r="D121" i="40"/>
  <c r="E121" i="40"/>
  <c r="F121" i="40"/>
  <c r="Q121" i="40"/>
  <c r="O121" i="40"/>
  <c r="P121" i="40"/>
  <c r="R120" i="40"/>
  <c r="D120" i="40"/>
  <c r="E120" i="40"/>
  <c r="F120" i="40"/>
  <c r="Q120" i="40"/>
  <c r="O120" i="40"/>
  <c r="P120" i="40"/>
  <c r="R119" i="40"/>
  <c r="D119" i="40"/>
  <c r="E119" i="40"/>
  <c r="F119" i="40"/>
  <c r="Q119" i="40"/>
  <c r="O119" i="40"/>
  <c r="P119" i="40"/>
  <c r="R118" i="40"/>
  <c r="D118" i="40"/>
  <c r="E118" i="40"/>
  <c r="F118" i="40"/>
  <c r="Q118" i="40"/>
  <c r="O118" i="40"/>
  <c r="P118" i="40"/>
  <c r="R117" i="40"/>
  <c r="D117" i="40"/>
  <c r="E117" i="40"/>
  <c r="F117" i="40"/>
  <c r="Q117" i="40"/>
  <c r="O117" i="40"/>
  <c r="P117" i="40"/>
  <c r="R116" i="40"/>
  <c r="D116" i="40"/>
  <c r="E116" i="40"/>
  <c r="F116" i="40"/>
  <c r="Q116" i="40"/>
  <c r="O116" i="40"/>
  <c r="P116" i="40"/>
  <c r="R115" i="40"/>
  <c r="D115" i="40"/>
  <c r="E115" i="40"/>
  <c r="F115" i="40"/>
  <c r="Q115" i="40"/>
  <c r="O115" i="40"/>
  <c r="P115" i="40"/>
  <c r="R114" i="40"/>
  <c r="D114" i="40"/>
  <c r="E114" i="40"/>
  <c r="F114" i="40"/>
  <c r="Q114" i="40"/>
  <c r="O114" i="40"/>
  <c r="P114" i="40"/>
  <c r="R113" i="40"/>
  <c r="D113" i="40"/>
  <c r="E113" i="40"/>
  <c r="F113" i="40"/>
  <c r="Q113" i="40"/>
  <c r="O113" i="40"/>
  <c r="P113" i="40"/>
  <c r="R112" i="40"/>
  <c r="D112" i="40"/>
  <c r="E112" i="40"/>
  <c r="F112" i="40"/>
  <c r="Q112" i="40"/>
  <c r="O112" i="40"/>
  <c r="P112" i="40"/>
  <c r="R111" i="40"/>
  <c r="D111" i="40"/>
  <c r="E111" i="40"/>
  <c r="F111" i="40"/>
  <c r="Q111" i="40"/>
  <c r="O111" i="40"/>
  <c r="P111" i="40"/>
  <c r="R110" i="40"/>
  <c r="D110" i="40"/>
  <c r="E110" i="40"/>
  <c r="F110" i="40"/>
  <c r="Q110" i="40"/>
  <c r="O110" i="40"/>
  <c r="P110" i="40"/>
  <c r="R109" i="40"/>
  <c r="D109" i="40"/>
  <c r="E109" i="40"/>
  <c r="F109" i="40"/>
  <c r="Q109" i="40"/>
  <c r="O109" i="40"/>
  <c r="P109" i="40"/>
  <c r="R108" i="40"/>
  <c r="D108" i="40"/>
  <c r="E108" i="40"/>
  <c r="F108" i="40"/>
  <c r="Q108" i="40"/>
  <c r="O108" i="40"/>
  <c r="P108" i="40"/>
  <c r="R107" i="40"/>
  <c r="D107" i="40"/>
  <c r="E107" i="40"/>
  <c r="F107" i="40"/>
  <c r="Q107" i="40"/>
  <c r="O107" i="40"/>
  <c r="P107" i="40"/>
  <c r="R106" i="40"/>
  <c r="D106" i="40"/>
  <c r="E106" i="40"/>
  <c r="F106" i="40"/>
  <c r="Q106" i="40"/>
  <c r="O106" i="40"/>
  <c r="P106" i="40"/>
  <c r="R105" i="40"/>
  <c r="D105" i="40"/>
  <c r="E105" i="40"/>
  <c r="F105" i="40"/>
  <c r="Q105" i="40"/>
  <c r="O105" i="40"/>
  <c r="P105" i="40"/>
  <c r="R104" i="40"/>
  <c r="D104" i="40"/>
  <c r="E104" i="40"/>
  <c r="F104" i="40"/>
  <c r="Q104" i="40"/>
  <c r="O104" i="40"/>
  <c r="P104" i="40"/>
  <c r="R103" i="40"/>
  <c r="D103" i="40"/>
  <c r="E103" i="40"/>
  <c r="F103" i="40"/>
  <c r="Q103" i="40"/>
  <c r="O103" i="40"/>
  <c r="P103" i="40"/>
  <c r="R102" i="40"/>
  <c r="D102" i="40"/>
  <c r="E102" i="40"/>
  <c r="F102" i="40"/>
  <c r="Q102" i="40"/>
  <c r="O102" i="40"/>
  <c r="P102" i="40"/>
  <c r="R101" i="40"/>
  <c r="D101" i="40"/>
  <c r="E101" i="40"/>
  <c r="F101" i="40"/>
  <c r="Q101" i="40"/>
  <c r="O101" i="40"/>
  <c r="P101" i="40"/>
  <c r="R100" i="40"/>
  <c r="D100" i="40"/>
  <c r="E100" i="40"/>
  <c r="F100" i="40"/>
  <c r="Q100" i="40"/>
  <c r="O100" i="40"/>
  <c r="P100" i="40"/>
  <c r="R99" i="40"/>
  <c r="D99" i="40"/>
  <c r="E99" i="40"/>
  <c r="F99" i="40"/>
  <c r="Q99" i="40"/>
  <c r="O99" i="40"/>
  <c r="P99" i="40"/>
  <c r="R98" i="40"/>
  <c r="D98" i="40"/>
  <c r="E98" i="40"/>
  <c r="F98" i="40"/>
  <c r="Q98" i="40"/>
  <c r="O98" i="40"/>
  <c r="P98" i="40"/>
  <c r="K17" i="71"/>
  <c r="C17" i="71"/>
  <c r="D17" i="71"/>
  <c r="E17" i="71"/>
  <c r="J17" i="71"/>
  <c r="Z33" i="39"/>
  <c r="D33" i="39"/>
  <c r="E33" i="39"/>
  <c r="F33" i="39"/>
  <c r="X33" i="39"/>
  <c r="R33" i="39"/>
  <c r="U33" i="39"/>
  <c r="Y33" i="39"/>
  <c r="V33" i="39"/>
  <c r="W33" i="39"/>
  <c r="R97" i="40"/>
  <c r="D97" i="40"/>
  <c r="E97" i="40"/>
  <c r="F97" i="40"/>
  <c r="Q97" i="40"/>
  <c r="O97" i="40"/>
  <c r="P97" i="40"/>
  <c r="R96" i="40"/>
  <c r="D96" i="40"/>
  <c r="E96" i="40"/>
  <c r="F96" i="40"/>
  <c r="Q96" i="40"/>
  <c r="O96" i="40"/>
  <c r="P96" i="40"/>
  <c r="R95" i="40"/>
  <c r="D95" i="40"/>
  <c r="E95" i="40"/>
  <c r="F95" i="40"/>
  <c r="Q95" i="40"/>
  <c r="O95" i="40"/>
  <c r="P95" i="40"/>
  <c r="R94" i="40"/>
  <c r="D94" i="40"/>
  <c r="E94" i="40"/>
  <c r="F94" i="40"/>
  <c r="Q94" i="40"/>
  <c r="O94" i="40"/>
  <c r="P94" i="40"/>
  <c r="R93" i="40"/>
  <c r="D93" i="40"/>
  <c r="E93" i="40"/>
  <c r="F93" i="40"/>
  <c r="Q93" i="40"/>
  <c r="O93" i="40"/>
  <c r="P93" i="40"/>
  <c r="R92" i="40"/>
  <c r="D92" i="40"/>
  <c r="E92" i="40"/>
  <c r="F92" i="40"/>
  <c r="Q92" i="40"/>
  <c r="O92" i="40"/>
  <c r="P92" i="40"/>
  <c r="R91" i="40"/>
  <c r="D91" i="40"/>
  <c r="E91" i="40"/>
  <c r="F91" i="40"/>
  <c r="Q91" i="40"/>
  <c r="O91" i="40"/>
  <c r="P91" i="40"/>
  <c r="R90" i="40"/>
  <c r="D90" i="40"/>
  <c r="E90" i="40"/>
  <c r="F90" i="40"/>
  <c r="Q90" i="40"/>
  <c r="O90" i="40"/>
  <c r="P90" i="40"/>
  <c r="R89" i="40"/>
  <c r="D89" i="40"/>
  <c r="E89" i="40"/>
  <c r="F89" i="40"/>
  <c r="Q89" i="40"/>
  <c r="O89" i="40"/>
  <c r="P89" i="40"/>
  <c r="R88" i="40"/>
  <c r="D88" i="40"/>
  <c r="E88" i="40"/>
  <c r="F88" i="40"/>
  <c r="Q88" i="40"/>
  <c r="O88" i="40"/>
  <c r="P88" i="40"/>
  <c r="R87" i="40"/>
  <c r="D87" i="40"/>
  <c r="E87" i="40"/>
  <c r="F87" i="40"/>
  <c r="Q87" i="40"/>
  <c r="O87" i="40"/>
  <c r="P87" i="40"/>
  <c r="K16" i="71"/>
  <c r="C16" i="71"/>
  <c r="D16" i="71"/>
  <c r="E16" i="71"/>
  <c r="J16" i="71"/>
  <c r="D19" i="82"/>
  <c r="E19" i="82"/>
  <c r="F19" i="82"/>
  <c r="P19" i="82"/>
  <c r="S19" i="82"/>
  <c r="Q19" i="82"/>
  <c r="R19" i="82"/>
  <c r="D25" i="82"/>
  <c r="E25" i="82"/>
  <c r="F25" i="82"/>
  <c r="P25" i="82"/>
  <c r="S25" i="82"/>
  <c r="Q25" i="82"/>
  <c r="R25" i="82"/>
  <c r="D24" i="82"/>
  <c r="E24" i="82"/>
  <c r="F24" i="82"/>
  <c r="P24" i="82"/>
  <c r="S24" i="82"/>
  <c r="Q24" i="82"/>
  <c r="R24" i="82"/>
  <c r="D23" i="82"/>
  <c r="E23" i="82"/>
  <c r="F23" i="82"/>
  <c r="P23" i="82"/>
  <c r="S23" i="82"/>
  <c r="Q23" i="82"/>
  <c r="R23" i="82"/>
  <c r="D22" i="82"/>
  <c r="E22" i="82"/>
  <c r="F22" i="82"/>
  <c r="P22" i="82"/>
  <c r="S22" i="82"/>
  <c r="Q22" i="82"/>
  <c r="R22" i="82"/>
  <c r="D21" i="82"/>
  <c r="E21" i="82"/>
  <c r="F21" i="82"/>
  <c r="P21" i="82"/>
  <c r="S21" i="82"/>
  <c r="Q21" i="82"/>
  <c r="R21" i="82"/>
  <c r="D20" i="82"/>
  <c r="E20" i="82"/>
  <c r="F20" i="82"/>
  <c r="P20" i="82"/>
  <c r="S20" i="82"/>
  <c r="Q20" i="82"/>
  <c r="R20" i="82"/>
  <c r="Z32" i="39"/>
  <c r="D32" i="39"/>
  <c r="E32" i="39"/>
  <c r="F32" i="39"/>
  <c r="X32" i="39"/>
  <c r="R32" i="39"/>
  <c r="U32" i="39"/>
  <c r="Y32" i="39"/>
  <c r="V32" i="39"/>
  <c r="W32" i="39"/>
  <c r="Z31" i="39"/>
  <c r="D31" i="39"/>
  <c r="E31" i="39"/>
  <c r="F31" i="39"/>
  <c r="X31" i="39"/>
  <c r="R31" i="39"/>
  <c r="U31" i="39"/>
  <c r="Y31" i="39"/>
  <c r="V31" i="39"/>
  <c r="W31" i="39"/>
  <c r="Z30" i="39"/>
  <c r="D30" i="39"/>
  <c r="E30" i="39"/>
  <c r="F30" i="39"/>
  <c r="X30" i="39"/>
  <c r="R30" i="39"/>
  <c r="U30" i="39"/>
  <c r="Y30" i="39"/>
  <c r="V30" i="39"/>
  <c r="W30" i="39"/>
  <c r="Z29" i="39"/>
  <c r="D29" i="39"/>
  <c r="E29" i="39"/>
  <c r="F29" i="39"/>
  <c r="X29" i="39"/>
  <c r="R29" i="39"/>
  <c r="U29" i="39"/>
  <c r="Y29" i="39"/>
  <c r="V29" i="39"/>
  <c r="W29" i="39"/>
  <c r="Z28" i="39"/>
  <c r="D28" i="39"/>
  <c r="E28" i="39"/>
  <c r="F28" i="39"/>
  <c r="X28" i="39"/>
  <c r="R28" i="39"/>
  <c r="U28" i="39"/>
  <c r="Y28" i="39"/>
  <c r="V28" i="39"/>
  <c r="W28" i="39"/>
  <c r="Z27" i="39"/>
  <c r="D27" i="39"/>
  <c r="E27" i="39"/>
  <c r="F27" i="39"/>
  <c r="X27" i="39"/>
  <c r="R27" i="39"/>
  <c r="U27" i="39"/>
  <c r="Y27" i="39"/>
  <c r="V27" i="39"/>
  <c r="W27" i="39"/>
  <c r="R86" i="40"/>
  <c r="D86" i="40"/>
  <c r="E86" i="40"/>
  <c r="F86" i="40"/>
  <c r="Q86" i="40"/>
  <c r="O86" i="40"/>
  <c r="P86" i="40"/>
  <c r="R85" i="40"/>
  <c r="D85" i="40"/>
  <c r="E85" i="40"/>
  <c r="F85" i="40"/>
  <c r="Q85" i="40"/>
  <c r="O85" i="40"/>
  <c r="P85" i="40"/>
  <c r="R84" i="40"/>
  <c r="D84" i="40"/>
  <c r="E84" i="40"/>
  <c r="F84" i="40"/>
  <c r="Q84" i="40"/>
  <c r="O84" i="40"/>
  <c r="P84" i="40"/>
  <c r="R83" i="40"/>
  <c r="D83" i="40"/>
  <c r="E83" i="40"/>
  <c r="F83" i="40"/>
  <c r="Q83" i="40"/>
  <c r="O83" i="40"/>
  <c r="P83" i="40"/>
  <c r="R82" i="40"/>
  <c r="D82" i="40"/>
  <c r="E82" i="40"/>
  <c r="F82" i="40"/>
  <c r="Q82" i="40"/>
  <c r="O82" i="40"/>
  <c r="P82" i="40"/>
  <c r="K15" i="71"/>
  <c r="C15" i="71"/>
  <c r="D15" i="71"/>
  <c r="E15" i="71"/>
  <c r="J15" i="71"/>
  <c r="Z26" i="39"/>
  <c r="D26" i="39"/>
  <c r="E26" i="39"/>
  <c r="F26" i="39"/>
  <c r="X26" i="39"/>
  <c r="R26" i="39"/>
  <c r="U26" i="39"/>
  <c r="Y26" i="39"/>
  <c r="V26" i="39"/>
  <c r="W26" i="39"/>
  <c r="R80" i="40"/>
  <c r="D80" i="40"/>
  <c r="E80" i="40"/>
  <c r="F80" i="40"/>
  <c r="Q80" i="40"/>
  <c r="O80" i="40"/>
  <c r="P80" i="40"/>
  <c r="R79" i="40"/>
  <c r="D79" i="40"/>
  <c r="E79" i="40"/>
  <c r="F79" i="40"/>
  <c r="Q79" i="40"/>
  <c r="O79" i="40"/>
  <c r="P79" i="40"/>
  <c r="R78" i="40"/>
  <c r="D78" i="40"/>
  <c r="E78" i="40"/>
  <c r="F78" i="40"/>
  <c r="Q78" i="40"/>
  <c r="O78" i="40"/>
  <c r="P78" i="40"/>
  <c r="R77" i="40"/>
  <c r="D77" i="40"/>
  <c r="E77" i="40"/>
  <c r="F77" i="40"/>
  <c r="Q77" i="40"/>
  <c r="O77" i="40"/>
  <c r="P77" i="40"/>
  <c r="R76" i="40"/>
  <c r="D76" i="40"/>
  <c r="E76" i="40"/>
  <c r="F76" i="40"/>
  <c r="Q76" i="40"/>
  <c r="O76" i="40"/>
  <c r="P76" i="40"/>
  <c r="R75" i="40"/>
  <c r="D75" i="40"/>
  <c r="E75" i="40"/>
  <c r="F75" i="40"/>
  <c r="Q75" i="40"/>
  <c r="O75" i="40"/>
  <c r="P75" i="40"/>
  <c r="R74" i="40"/>
  <c r="D74" i="40"/>
  <c r="E74" i="40"/>
  <c r="F74" i="40"/>
  <c r="Q74" i="40"/>
  <c r="O74" i="40"/>
  <c r="P74" i="40"/>
  <c r="R73" i="40"/>
  <c r="D73" i="40"/>
  <c r="E73" i="40"/>
  <c r="F73" i="40"/>
  <c r="Q73" i="40"/>
  <c r="O73" i="40"/>
  <c r="P73" i="40"/>
  <c r="R72" i="40"/>
  <c r="D72" i="40"/>
  <c r="E72" i="40"/>
  <c r="F72" i="40"/>
  <c r="Q72" i="40"/>
  <c r="O72" i="40"/>
  <c r="P72" i="40"/>
  <c r="R71" i="40"/>
  <c r="D71" i="40"/>
  <c r="E71" i="40"/>
  <c r="F71" i="40"/>
  <c r="Q71" i="40"/>
  <c r="O71" i="40"/>
  <c r="P71" i="40"/>
  <c r="R70" i="40"/>
  <c r="D70" i="40"/>
  <c r="E70" i="40"/>
  <c r="F70" i="40"/>
  <c r="Q70" i="40"/>
  <c r="O70" i="40"/>
  <c r="P70" i="40"/>
  <c r="R69" i="40"/>
  <c r="D69" i="40"/>
  <c r="E69" i="40"/>
  <c r="F69" i="40"/>
  <c r="Q69" i="40"/>
  <c r="O69" i="40"/>
  <c r="P69" i="40"/>
  <c r="R68" i="40"/>
  <c r="D68" i="40"/>
  <c r="E68" i="40"/>
  <c r="F68" i="40"/>
  <c r="Q68" i="40"/>
  <c r="O68" i="40"/>
  <c r="P68" i="40"/>
  <c r="R67" i="40"/>
  <c r="D67" i="40"/>
  <c r="E67" i="40"/>
  <c r="F67" i="40"/>
  <c r="Q67" i="40"/>
  <c r="O67" i="40"/>
  <c r="P67" i="40"/>
  <c r="R66" i="40"/>
  <c r="D66" i="40"/>
  <c r="E66" i="40"/>
  <c r="F66" i="40"/>
  <c r="Q66" i="40"/>
  <c r="O66" i="40"/>
  <c r="P66" i="40"/>
  <c r="R65" i="40"/>
  <c r="D65" i="40"/>
  <c r="E65" i="40"/>
  <c r="F65" i="40"/>
  <c r="Q65" i="40"/>
  <c r="O65" i="40"/>
  <c r="P65" i="40"/>
  <c r="R64" i="40"/>
  <c r="D64" i="40"/>
  <c r="E64" i="40"/>
  <c r="F64" i="40"/>
  <c r="Q64" i="40"/>
  <c r="O64" i="40"/>
  <c r="P64" i="40"/>
  <c r="R63" i="40"/>
  <c r="D63" i="40"/>
  <c r="E63" i="40"/>
  <c r="F63" i="40"/>
  <c r="Q63" i="40"/>
  <c r="O63" i="40"/>
  <c r="P63" i="40"/>
  <c r="R62" i="40"/>
  <c r="D62" i="40"/>
  <c r="E62" i="40"/>
  <c r="F62" i="40"/>
  <c r="Q62" i="40"/>
  <c r="O62" i="40"/>
  <c r="P62" i="40"/>
  <c r="R61" i="40"/>
  <c r="D61" i="40"/>
  <c r="E61" i="40"/>
  <c r="F61" i="40"/>
  <c r="Q61" i="40"/>
  <c r="O61" i="40"/>
  <c r="P61" i="40"/>
  <c r="R60" i="40"/>
  <c r="D60" i="40"/>
  <c r="E60" i="40"/>
  <c r="F60" i="40"/>
  <c r="Q60" i="40"/>
  <c r="O60" i="40"/>
  <c r="P60" i="40"/>
  <c r="R59" i="40"/>
  <c r="D59" i="40"/>
  <c r="E59" i="40"/>
  <c r="F59" i="40"/>
  <c r="Q59" i="40"/>
  <c r="O59" i="40"/>
  <c r="P59" i="40"/>
  <c r="R58" i="40"/>
  <c r="D58" i="40"/>
  <c r="E58" i="40"/>
  <c r="F58" i="40"/>
  <c r="Q58" i="40"/>
  <c r="O58" i="40"/>
  <c r="P58" i="40"/>
  <c r="R57" i="40"/>
  <c r="D57" i="40"/>
  <c r="E57" i="40"/>
  <c r="F57" i="40"/>
  <c r="Q57" i="40"/>
  <c r="O57" i="40"/>
  <c r="P57" i="40"/>
  <c r="R56" i="40"/>
  <c r="D56" i="40"/>
  <c r="E56" i="40"/>
  <c r="F56" i="40"/>
  <c r="Q56" i="40"/>
  <c r="O56" i="40"/>
  <c r="P56" i="40"/>
  <c r="R55" i="40"/>
  <c r="D55" i="40"/>
  <c r="E55" i="40"/>
  <c r="F55" i="40"/>
  <c r="Q55" i="40"/>
  <c r="O55" i="40"/>
  <c r="P55" i="40"/>
  <c r="R54" i="40"/>
  <c r="D54" i="40"/>
  <c r="E54" i="40"/>
  <c r="F54" i="40"/>
  <c r="Q54" i="40"/>
  <c r="O54" i="40"/>
  <c r="P54" i="40"/>
  <c r="R53" i="40"/>
  <c r="D53" i="40"/>
  <c r="E53" i="40"/>
  <c r="F53" i="40"/>
  <c r="Q53" i="40"/>
  <c r="O53" i="40"/>
  <c r="P53" i="40"/>
  <c r="R52" i="40"/>
  <c r="D52" i="40"/>
  <c r="E52" i="40"/>
  <c r="F52" i="40"/>
  <c r="Q52" i="40"/>
  <c r="O52" i="40"/>
  <c r="P52" i="40"/>
  <c r="R51" i="40"/>
  <c r="D51" i="40"/>
  <c r="E51" i="40"/>
  <c r="F51" i="40"/>
  <c r="Q51" i="40"/>
  <c r="O51" i="40"/>
  <c r="P51" i="40"/>
  <c r="R50" i="40"/>
  <c r="D50" i="40"/>
  <c r="E50" i="40"/>
  <c r="F50" i="40"/>
  <c r="Q50" i="40"/>
  <c r="O50" i="40"/>
  <c r="P50" i="40"/>
  <c r="R49" i="40"/>
  <c r="D49" i="40"/>
  <c r="E49" i="40"/>
  <c r="F49" i="40"/>
  <c r="Q49" i="40"/>
  <c r="O49" i="40"/>
  <c r="P49" i="40"/>
  <c r="R48" i="40"/>
  <c r="D48" i="40"/>
  <c r="E48" i="40"/>
  <c r="F48" i="40"/>
  <c r="Q48" i="40"/>
  <c r="O48" i="40"/>
  <c r="P48" i="40"/>
  <c r="R47" i="40"/>
  <c r="D47" i="40"/>
  <c r="E47" i="40"/>
  <c r="F47" i="40"/>
  <c r="Q47" i="40"/>
  <c r="O47" i="40"/>
  <c r="P47" i="40"/>
  <c r="R46" i="40"/>
  <c r="D46" i="40"/>
  <c r="E46" i="40"/>
  <c r="F46" i="40"/>
  <c r="Q46" i="40"/>
  <c r="O46" i="40"/>
  <c r="P46" i="40"/>
  <c r="R45" i="40"/>
  <c r="D45" i="40"/>
  <c r="E45" i="40"/>
  <c r="F45" i="40"/>
  <c r="Q45" i="40"/>
  <c r="O45" i="40"/>
  <c r="P45" i="40"/>
  <c r="R44" i="40"/>
  <c r="D44" i="40"/>
  <c r="E44" i="40"/>
  <c r="F44" i="40"/>
  <c r="Q44" i="40"/>
  <c r="O44" i="40"/>
  <c r="P44" i="40"/>
  <c r="R43" i="40"/>
  <c r="D43" i="40"/>
  <c r="E43" i="40"/>
  <c r="F43" i="40"/>
  <c r="Q43" i="40"/>
  <c r="O43" i="40"/>
  <c r="P43" i="40"/>
  <c r="R42" i="40"/>
  <c r="D42" i="40"/>
  <c r="E42" i="40"/>
  <c r="F42" i="40"/>
  <c r="Q42" i="40"/>
  <c r="O42" i="40"/>
  <c r="P42" i="40"/>
  <c r="R41" i="40"/>
  <c r="D41" i="40"/>
  <c r="E41" i="40"/>
  <c r="F41" i="40"/>
  <c r="Q41" i="40"/>
  <c r="O41" i="40"/>
  <c r="P41" i="40"/>
  <c r="R40" i="40"/>
  <c r="D40" i="40"/>
  <c r="E40" i="40"/>
  <c r="F40" i="40"/>
  <c r="Q40" i="40"/>
  <c r="O40" i="40"/>
  <c r="P40" i="40"/>
  <c r="R39" i="40"/>
  <c r="D39" i="40"/>
  <c r="E39" i="40"/>
  <c r="F39" i="40"/>
  <c r="Q39" i="40"/>
  <c r="O39" i="40"/>
  <c r="P39" i="40"/>
  <c r="R38" i="40"/>
  <c r="D38" i="40"/>
  <c r="E38" i="40"/>
  <c r="F38" i="40"/>
  <c r="Q38" i="40"/>
  <c r="O38" i="40"/>
  <c r="P38" i="40"/>
  <c r="R37" i="40"/>
  <c r="D37" i="40"/>
  <c r="E37" i="40"/>
  <c r="F37" i="40"/>
  <c r="Q37" i="40"/>
  <c r="O37" i="40"/>
  <c r="P37" i="40"/>
  <c r="R81" i="40"/>
  <c r="D81" i="40"/>
  <c r="E81" i="40"/>
  <c r="F81" i="40"/>
  <c r="Q81" i="40"/>
  <c r="O81" i="40"/>
  <c r="P81" i="40"/>
  <c r="R36" i="40"/>
  <c r="D36" i="40"/>
  <c r="E36" i="40"/>
  <c r="F36" i="40"/>
  <c r="Q36" i="40"/>
  <c r="O36" i="40"/>
  <c r="P36" i="40"/>
  <c r="K12" i="71"/>
  <c r="C12" i="71"/>
  <c r="D12" i="71"/>
  <c r="E12" i="71"/>
  <c r="J12" i="71"/>
  <c r="K14" i="71"/>
  <c r="C14" i="71"/>
  <c r="D14" i="71"/>
  <c r="E14" i="71"/>
  <c r="J14" i="71"/>
  <c r="K13" i="71"/>
  <c r="C13" i="71"/>
  <c r="D13" i="71"/>
  <c r="E13" i="71"/>
  <c r="J13" i="71"/>
  <c r="D16" i="82"/>
  <c r="E16" i="82"/>
  <c r="F16" i="82"/>
  <c r="P16" i="82"/>
  <c r="S16" i="82"/>
  <c r="Q16" i="82"/>
  <c r="R16" i="82"/>
  <c r="D18" i="82"/>
  <c r="E18" i="82"/>
  <c r="F18" i="82"/>
  <c r="P18" i="82"/>
  <c r="S18" i="82"/>
  <c r="Q18" i="82"/>
  <c r="R18" i="82"/>
  <c r="D17" i="82"/>
  <c r="E17" i="82"/>
  <c r="F17" i="82"/>
  <c r="P17" i="82"/>
  <c r="S17" i="82"/>
  <c r="Q17" i="82"/>
  <c r="R17" i="82"/>
  <c r="D15" i="82"/>
  <c r="E15" i="82"/>
  <c r="F15" i="82"/>
  <c r="P15" i="82"/>
  <c r="S15" i="82"/>
  <c r="Q15" i="82"/>
  <c r="R15" i="82"/>
  <c r="D14" i="82"/>
  <c r="E14" i="82"/>
  <c r="F14" i="82"/>
  <c r="P14" i="82"/>
  <c r="S14" i="82"/>
  <c r="Q14" i="82"/>
  <c r="R14" i="82"/>
  <c r="D15" i="76"/>
  <c r="E15" i="76"/>
  <c r="F15" i="76"/>
  <c r="P15" i="76"/>
  <c r="S15" i="76"/>
  <c r="Q15" i="76"/>
  <c r="R15" i="76"/>
  <c r="Z11" i="39"/>
  <c r="D11" i="39"/>
  <c r="E11" i="39"/>
  <c r="F11" i="39"/>
  <c r="X11" i="39"/>
  <c r="R11" i="39"/>
  <c r="U11" i="39"/>
  <c r="Y11" i="39"/>
  <c r="V11" i="39"/>
  <c r="W11" i="39"/>
  <c r="Z20" i="39"/>
  <c r="D20" i="39"/>
  <c r="E20" i="39"/>
  <c r="F20" i="39"/>
  <c r="X20" i="39"/>
  <c r="R20" i="39"/>
  <c r="U20" i="39"/>
  <c r="Y20" i="39"/>
  <c r="V20" i="39"/>
  <c r="W20" i="39"/>
  <c r="R14" i="40"/>
  <c r="D14" i="40"/>
  <c r="E14" i="40"/>
  <c r="F14" i="40"/>
  <c r="Q14" i="40"/>
  <c r="O14" i="40"/>
  <c r="P14" i="40"/>
  <c r="R13" i="40"/>
  <c r="D13" i="40"/>
  <c r="E13" i="40"/>
  <c r="F13" i="40"/>
  <c r="Q13" i="40"/>
  <c r="O13" i="40"/>
  <c r="P13" i="40"/>
  <c r="R11" i="40"/>
  <c r="D11" i="40"/>
  <c r="E11" i="40"/>
  <c r="F11" i="40"/>
  <c r="Q11" i="40"/>
  <c r="O11" i="40"/>
  <c r="P11" i="40"/>
  <c r="R21" i="40"/>
  <c r="D21" i="40"/>
  <c r="E21" i="40"/>
  <c r="F21" i="40"/>
  <c r="Q21" i="40"/>
  <c r="O21" i="40"/>
  <c r="P21" i="40"/>
  <c r="R25" i="40"/>
  <c r="D25" i="40"/>
  <c r="E25" i="40"/>
  <c r="F25" i="40"/>
  <c r="Q25" i="40"/>
  <c r="O25" i="40"/>
  <c r="P25" i="40"/>
  <c r="R24" i="40"/>
  <c r="D24" i="40"/>
  <c r="E24" i="40"/>
  <c r="F24" i="40"/>
  <c r="Q24" i="40"/>
  <c r="O24" i="40"/>
  <c r="P24" i="40"/>
  <c r="Q18" i="76"/>
  <c r="P18" i="76"/>
  <c r="F18" i="76"/>
  <c r="E18" i="76"/>
  <c r="D18" i="76"/>
  <c r="S18" i="76"/>
  <c r="R18" i="76"/>
  <c r="Q17" i="76"/>
  <c r="P17" i="76"/>
  <c r="F17" i="76"/>
  <c r="E17" i="76"/>
  <c r="D17" i="76"/>
  <c r="Q16" i="76"/>
  <c r="P16" i="76"/>
  <c r="D16" i="76"/>
  <c r="E16" i="76"/>
  <c r="F16" i="76"/>
  <c r="S16" i="76"/>
  <c r="R16" i="76"/>
  <c r="Q13" i="82"/>
  <c r="P13" i="82"/>
  <c r="F13" i="82"/>
  <c r="E13" i="82"/>
  <c r="D13" i="82"/>
  <c r="S13" i="82"/>
  <c r="R13" i="82"/>
  <c r="Q12" i="82"/>
  <c r="P12" i="82"/>
  <c r="F12" i="82"/>
  <c r="E12" i="82"/>
  <c r="D12" i="82"/>
  <c r="Q11" i="82"/>
  <c r="P11" i="82"/>
  <c r="F11" i="82"/>
  <c r="D11" i="82"/>
  <c r="E11" i="82"/>
  <c r="S11" i="82"/>
  <c r="R11" i="82"/>
  <c r="Z25" i="39"/>
  <c r="F25" i="39"/>
  <c r="E25" i="39"/>
  <c r="D25" i="39"/>
  <c r="Z24" i="39"/>
  <c r="F24" i="39"/>
  <c r="D24" i="39"/>
  <c r="E24" i="39"/>
  <c r="X24" i="39"/>
  <c r="Z23" i="39"/>
  <c r="F23" i="39"/>
  <c r="E23" i="39"/>
  <c r="D23" i="39"/>
  <c r="Z22" i="39"/>
  <c r="F22" i="39"/>
  <c r="D22" i="39"/>
  <c r="E22" i="39"/>
  <c r="X22" i="39"/>
  <c r="Z21" i="39"/>
  <c r="F21" i="39"/>
  <c r="E21" i="39"/>
  <c r="D21" i="39"/>
  <c r="R35" i="40"/>
  <c r="F35" i="40"/>
  <c r="D35" i="40"/>
  <c r="E35" i="40"/>
  <c r="Q35" i="40"/>
  <c r="R34" i="40"/>
  <c r="F34" i="40"/>
  <c r="E34" i="40"/>
  <c r="D34" i="40"/>
  <c r="R33" i="40"/>
  <c r="F33" i="40"/>
  <c r="D33" i="40"/>
  <c r="E33" i="40"/>
  <c r="Q33" i="40"/>
  <c r="R32" i="40"/>
  <c r="F32" i="40"/>
  <c r="E32" i="40"/>
  <c r="D32" i="40"/>
  <c r="R31" i="40"/>
  <c r="F31" i="40"/>
  <c r="D31" i="40"/>
  <c r="E31" i="40"/>
  <c r="Q31" i="40"/>
  <c r="R30" i="40"/>
  <c r="F30" i="40"/>
  <c r="E30" i="40"/>
  <c r="D30" i="40"/>
  <c r="R29" i="40"/>
  <c r="F29" i="40"/>
  <c r="D29" i="40"/>
  <c r="E29" i="40"/>
  <c r="Q29" i="40"/>
  <c r="R28" i="40"/>
  <c r="F28" i="40"/>
  <c r="E28" i="40"/>
  <c r="D28" i="40"/>
  <c r="R27" i="40"/>
  <c r="F27" i="40"/>
  <c r="D27" i="40"/>
  <c r="E27" i="40"/>
  <c r="Q27" i="40"/>
  <c r="R26" i="40"/>
  <c r="F26" i="40"/>
  <c r="E26" i="40"/>
  <c r="D26" i="40"/>
  <c r="R23" i="40"/>
  <c r="F23" i="40"/>
  <c r="D23" i="40"/>
  <c r="E23" i="40"/>
  <c r="Q23" i="40"/>
  <c r="R22" i="40"/>
  <c r="F22" i="40"/>
  <c r="E22" i="40"/>
  <c r="D22" i="40"/>
  <c r="Q10" i="76"/>
  <c r="P10" i="76"/>
  <c r="D10" i="76"/>
  <c r="E10" i="76"/>
  <c r="F10" i="76"/>
  <c r="S10" i="76"/>
  <c r="Q9" i="76"/>
  <c r="P9" i="76"/>
  <c r="F9" i="76"/>
  <c r="E9" i="76"/>
  <c r="D9" i="76"/>
  <c r="P10" i="82"/>
  <c r="Q10" i="82"/>
  <c r="Q9" i="82"/>
  <c r="S12" i="82"/>
  <c r="R12" i="82"/>
  <c r="S17" i="76"/>
  <c r="R17" i="76"/>
  <c r="X25" i="39"/>
  <c r="V25" i="39"/>
  <c r="X21" i="39"/>
  <c r="V21" i="39"/>
  <c r="X23" i="39"/>
  <c r="R23" i="39"/>
  <c r="U23" i="39"/>
  <c r="V23" i="39"/>
  <c r="W23" i="39"/>
  <c r="Q34" i="40"/>
  <c r="O34" i="40"/>
  <c r="Q32" i="40"/>
  <c r="O32" i="40"/>
  <c r="Q30" i="40"/>
  <c r="Q28" i="40"/>
  <c r="Q26" i="40"/>
  <c r="O26" i="40"/>
  <c r="Q22" i="40"/>
  <c r="P9" i="82"/>
  <c r="J25" i="41"/>
  <c r="J24" i="84"/>
  <c r="J26" i="41"/>
  <c r="J27" i="41"/>
  <c r="J28" i="41"/>
  <c r="J29" i="41"/>
  <c r="J30" i="41"/>
  <c r="J31" i="41"/>
  <c r="J32" i="41"/>
  <c r="J33" i="41"/>
  <c r="J32" i="84"/>
  <c r="J34" i="41"/>
  <c r="J35" i="41"/>
  <c r="J36" i="41"/>
  <c r="J37" i="41"/>
  <c r="J38" i="41"/>
  <c r="J39" i="41"/>
  <c r="J40" i="41"/>
  <c r="J41" i="41"/>
  <c r="J40" i="84"/>
  <c r="J42" i="41"/>
  <c r="J43" i="41"/>
  <c r="J44" i="41"/>
  <c r="J45" i="41"/>
  <c r="J46" i="41"/>
  <c r="J47" i="41"/>
  <c r="J48" i="41"/>
  <c r="J49" i="41"/>
  <c r="J48" i="84"/>
  <c r="J50" i="41"/>
  <c r="J51" i="41"/>
  <c r="J52" i="41"/>
  <c r="J53" i="41"/>
  <c r="J52" i="84"/>
  <c r="J54" i="41"/>
  <c r="J55" i="41"/>
  <c r="J56" i="41"/>
  <c r="J57" i="41"/>
  <c r="J56" i="84"/>
  <c r="J58" i="41"/>
  <c r="J59" i="41"/>
  <c r="J60" i="41"/>
  <c r="J61" i="41"/>
  <c r="J60" i="84"/>
  <c r="J62" i="41"/>
  <c r="J63" i="41"/>
  <c r="J64" i="41"/>
  <c r="J65" i="41"/>
  <c r="J64" i="84"/>
  <c r="J66" i="41"/>
  <c r="J67" i="41"/>
  <c r="J68" i="41"/>
  <c r="J69" i="41"/>
  <c r="J70" i="41"/>
  <c r="J71" i="41"/>
  <c r="J72" i="41"/>
  <c r="J73" i="41"/>
  <c r="J72" i="84"/>
  <c r="J74" i="41"/>
  <c r="J75" i="41"/>
  <c r="J76" i="41"/>
  <c r="J77" i="41"/>
  <c r="J23" i="41"/>
  <c r="K25" i="41"/>
  <c r="K26" i="41"/>
  <c r="K25" i="84"/>
  <c r="K27" i="41"/>
  <c r="K26" i="84"/>
  <c r="K28" i="41"/>
  <c r="K27" i="84"/>
  <c r="K29" i="41"/>
  <c r="K30" i="41"/>
  <c r="K31" i="41"/>
  <c r="K30" i="84"/>
  <c r="K32" i="41"/>
  <c r="K31" i="84"/>
  <c r="K33" i="41"/>
  <c r="K34" i="41"/>
  <c r="K33" i="84"/>
  <c r="K35" i="41"/>
  <c r="K34" i="84"/>
  <c r="K36" i="41"/>
  <c r="K35" i="84"/>
  <c r="K37" i="41"/>
  <c r="K38" i="41"/>
  <c r="K39" i="41"/>
  <c r="K38" i="84"/>
  <c r="K40" i="41"/>
  <c r="K39" i="84"/>
  <c r="K41" i="41"/>
  <c r="K42" i="41"/>
  <c r="K41" i="84"/>
  <c r="K43" i="41"/>
  <c r="K42" i="84"/>
  <c r="K44" i="41"/>
  <c r="K43" i="84"/>
  <c r="K45" i="41"/>
  <c r="K46" i="41"/>
  <c r="K47" i="41"/>
  <c r="K48" i="41"/>
  <c r="K47" i="84"/>
  <c r="K49" i="41"/>
  <c r="K50" i="41"/>
  <c r="K49" i="84"/>
  <c r="K51" i="41"/>
  <c r="K50" i="84"/>
  <c r="K52" i="41"/>
  <c r="K51" i="84"/>
  <c r="K53" i="41"/>
  <c r="K54" i="41"/>
  <c r="K55" i="41"/>
  <c r="K54" i="84"/>
  <c r="K56" i="41"/>
  <c r="K55" i="84"/>
  <c r="K57" i="41"/>
  <c r="K58" i="41"/>
  <c r="K57" i="84"/>
  <c r="K59" i="41"/>
  <c r="K60" i="41"/>
  <c r="K59" i="84"/>
  <c r="K61" i="41"/>
  <c r="K62" i="41"/>
  <c r="K63" i="41"/>
  <c r="K62" i="84"/>
  <c r="K64" i="41"/>
  <c r="K63" i="84"/>
  <c r="K65" i="41"/>
  <c r="K66" i="41"/>
  <c r="K65" i="84"/>
  <c r="K67" i="41"/>
  <c r="K66" i="84"/>
  <c r="K68" i="41"/>
  <c r="K67" i="84"/>
  <c r="K69" i="41"/>
  <c r="K70" i="41"/>
  <c r="K71" i="41"/>
  <c r="K70" i="84"/>
  <c r="K72" i="41"/>
  <c r="K71" i="84"/>
  <c r="K73" i="41"/>
  <c r="K74" i="41"/>
  <c r="K73" i="84"/>
  <c r="K75" i="41"/>
  <c r="K76" i="41"/>
  <c r="K75" i="84"/>
  <c r="K77" i="41"/>
  <c r="R10" i="76"/>
  <c r="K23" i="41"/>
  <c r="R22" i="39"/>
  <c r="U22" i="39"/>
  <c r="Y22" i="39"/>
  <c r="Y23" i="39"/>
  <c r="R24" i="39"/>
  <c r="U24" i="39"/>
  <c r="Y24" i="39"/>
  <c r="D67" i="78"/>
  <c r="R25" i="39"/>
  <c r="U25" i="39"/>
  <c r="Y25" i="39"/>
  <c r="D68" i="78"/>
  <c r="D69" i="78"/>
  <c r="D70" i="78"/>
  <c r="D71" i="78"/>
  <c r="D72" i="78"/>
  <c r="D73" i="78"/>
  <c r="D74" i="78"/>
  <c r="D75" i="78"/>
  <c r="D76" i="78"/>
  <c r="D77" i="78"/>
  <c r="D78" i="78"/>
  <c r="D79" i="78"/>
  <c r="D80" i="78"/>
  <c r="D81" i="78"/>
  <c r="D82" i="78"/>
  <c r="D83" i="78"/>
  <c r="D84" i="78"/>
  <c r="D85" i="78"/>
  <c r="D86" i="78"/>
  <c r="D87" i="78"/>
  <c r="D88" i="78"/>
  <c r="D89" i="78"/>
  <c r="D90" i="78"/>
  <c r="D91" i="78"/>
  <c r="D92" i="78"/>
  <c r="D93" i="78"/>
  <c r="D94" i="78"/>
  <c r="D95" i="78"/>
  <c r="D96" i="78"/>
  <c r="D97" i="78"/>
  <c r="D98" i="78"/>
  <c r="D99" i="78"/>
  <c r="D100" i="78"/>
  <c r="D101" i="78"/>
  <c r="D102" i="78"/>
  <c r="D103" i="78"/>
  <c r="D104" i="78"/>
  <c r="D105" i="78"/>
  <c r="D106" i="78"/>
  <c r="D107" i="78"/>
  <c r="D108" i="78"/>
  <c r="D109" i="78"/>
  <c r="D110" i="78"/>
  <c r="D111" i="78"/>
  <c r="D112" i="78"/>
  <c r="D113" i="78"/>
  <c r="D114" i="78"/>
  <c r="D115" i="78"/>
  <c r="D116" i="78"/>
  <c r="D117" i="78"/>
  <c r="D118" i="78"/>
  <c r="D119" i="78"/>
  <c r="C66" i="78"/>
  <c r="C67" i="78"/>
  <c r="C68" i="78"/>
  <c r="C69" i="78"/>
  <c r="C70" i="78"/>
  <c r="C71" i="78"/>
  <c r="C72" i="78"/>
  <c r="C73" i="78"/>
  <c r="C74" i="78"/>
  <c r="C75" i="78"/>
  <c r="C76" i="78"/>
  <c r="C77" i="78"/>
  <c r="C78" i="78"/>
  <c r="C79" i="78"/>
  <c r="C80" i="78"/>
  <c r="C81" i="78"/>
  <c r="C82" i="78"/>
  <c r="C83" i="78"/>
  <c r="C84" i="78"/>
  <c r="C85" i="78"/>
  <c r="C86" i="78"/>
  <c r="C87" i="78"/>
  <c r="C88" i="78"/>
  <c r="C89" i="78"/>
  <c r="C90" i="78"/>
  <c r="C91" i="78"/>
  <c r="C92" i="78"/>
  <c r="C93" i="78"/>
  <c r="C94" i="78"/>
  <c r="C95" i="78"/>
  <c r="C96" i="78"/>
  <c r="C97" i="78"/>
  <c r="C98" i="78"/>
  <c r="C99" i="78"/>
  <c r="C100" i="78"/>
  <c r="C101" i="78"/>
  <c r="C102" i="78"/>
  <c r="C103" i="78"/>
  <c r="C104" i="78"/>
  <c r="C105" i="78"/>
  <c r="C106" i="78"/>
  <c r="C107" i="78"/>
  <c r="C108" i="78"/>
  <c r="C109" i="78"/>
  <c r="C110" i="78"/>
  <c r="C111" i="78"/>
  <c r="C112" i="78"/>
  <c r="C113" i="78"/>
  <c r="C114" i="78"/>
  <c r="C115" i="78"/>
  <c r="C116" i="78"/>
  <c r="C117" i="78"/>
  <c r="C118" i="78"/>
  <c r="C119" i="78"/>
  <c r="C65" i="78"/>
  <c r="C6" i="78"/>
  <c r="C7" i="78"/>
  <c r="C8" i="78"/>
  <c r="C9" i="78"/>
  <c r="C10" i="78"/>
  <c r="C11" i="78"/>
  <c r="C12" i="78"/>
  <c r="C13" i="78"/>
  <c r="C14" i="78"/>
  <c r="C15" i="78"/>
  <c r="C16" i="78"/>
  <c r="C17" i="78"/>
  <c r="C18" i="78"/>
  <c r="C19" i="78"/>
  <c r="C20" i="78"/>
  <c r="C21" i="78"/>
  <c r="C22" i="78"/>
  <c r="C23" i="78"/>
  <c r="C24" i="78"/>
  <c r="C25" i="78"/>
  <c r="C26" i="78"/>
  <c r="C27" i="78"/>
  <c r="C28" i="78"/>
  <c r="C29" i="78"/>
  <c r="C30" i="78"/>
  <c r="C31" i="78"/>
  <c r="C32" i="78"/>
  <c r="C33" i="78"/>
  <c r="C34" i="78"/>
  <c r="C35" i="78"/>
  <c r="C36" i="78"/>
  <c r="C37" i="78"/>
  <c r="C38" i="78"/>
  <c r="C39" i="78"/>
  <c r="C40" i="78"/>
  <c r="C41" i="78"/>
  <c r="C42" i="78"/>
  <c r="C43" i="78"/>
  <c r="C44" i="78"/>
  <c r="C45" i="78"/>
  <c r="C46" i="78"/>
  <c r="C47" i="78"/>
  <c r="C48" i="78"/>
  <c r="C49" i="78"/>
  <c r="C50" i="78"/>
  <c r="C51" i="78"/>
  <c r="C52" i="78"/>
  <c r="C53" i="78"/>
  <c r="C54" i="78"/>
  <c r="C55" i="78"/>
  <c r="C56" i="78"/>
  <c r="C57" i="78"/>
  <c r="C58" i="78"/>
  <c r="C59" i="78"/>
  <c r="C5" i="78"/>
  <c r="G26" i="41"/>
  <c r="H26" i="41"/>
  <c r="I26" i="41"/>
  <c r="L26" i="41"/>
  <c r="M26" i="41"/>
  <c r="M25" i="84"/>
  <c r="G27" i="41"/>
  <c r="H27" i="41"/>
  <c r="I27" i="41"/>
  <c r="L27" i="41"/>
  <c r="M27" i="41"/>
  <c r="M26" i="84"/>
  <c r="G28" i="41"/>
  <c r="H28" i="41"/>
  <c r="I28" i="41"/>
  <c r="L28" i="41"/>
  <c r="M28" i="41"/>
  <c r="M27" i="84"/>
  <c r="G29" i="41"/>
  <c r="H29" i="41"/>
  <c r="I29" i="41"/>
  <c r="L29" i="41"/>
  <c r="M29" i="41"/>
  <c r="M28" i="84"/>
  <c r="G30" i="41"/>
  <c r="H30" i="41"/>
  <c r="I30" i="41"/>
  <c r="L30" i="41"/>
  <c r="M30" i="41"/>
  <c r="M29" i="84"/>
  <c r="G31" i="41"/>
  <c r="H31" i="41"/>
  <c r="I31" i="41"/>
  <c r="L31" i="41"/>
  <c r="M31" i="41"/>
  <c r="M30" i="84"/>
  <c r="G32" i="41"/>
  <c r="H32" i="41"/>
  <c r="I32" i="41"/>
  <c r="L32" i="41"/>
  <c r="M32" i="41"/>
  <c r="M31" i="84"/>
  <c r="M33" i="41"/>
  <c r="M32" i="84"/>
  <c r="M34" i="41"/>
  <c r="M33" i="84"/>
  <c r="M35" i="41"/>
  <c r="M34" i="84"/>
  <c r="M36" i="41"/>
  <c r="M35" i="84"/>
  <c r="M37" i="41"/>
  <c r="M36" i="84"/>
  <c r="M38" i="41"/>
  <c r="M37" i="84"/>
  <c r="M39" i="41"/>
  <c r="M38" i="84"/>
  <c r="M40" i="41"/>
  <c r="M39" i="84"/>
  <c r="M41" i="41"/>
  <c r="M40" i="84"/>
  <c r="M42" i="41"/>
  <c r="M41" i="84"/>
  <c r="M43" i="41"/>
  <c r="M42" i="84"/>
  <c r="M44" i="41"/>
  <c r="M43" i="84"/>
  <c r="M45" i="41"/>
  <c r="M44" i="84"/>
  <c r="M46" i="41"/>
  <c r="M45" i="84"/>
  <c r="M47" i="41"/>
  <c r="M46" i="84"/>
  <c r="M48" i="41"/>
  <c r="M47" i="84"/>
  <c r="M49" i="41"/>
  <c r="M48" i="84"/>
  <c r="M50" i="41"/>
  <c r="M49" i="84"/>
  <c r="M51" i="41"/>
  <c r="M50" i="84"/>
  <c r="M52" i="41"/>
  <c r="M51" i="84"/>
  <c r="M53" i="41"/>
  <c r="M52" i="84"/>
  <c r="M54" i="41"/>
  <c r="M53" i="84"/>
  <c r="M55" i="41"/>
  <c r="M54" i="84"/>
  <c r="M56" i="41"/>
  <c r="M55" i="84"/>
  <c r="M57" i="41"/>
  <c r="M56" i="84"/>
  <c r="M58" i="41"/>
  <c r="M57" i="84"/>
  <c r="M59" i="41"/>
  <c r="M58" i="84"/>
  <c r="M60" i="41"/>
  <c r="M59" i="84"/>
  <c r="M61" i="41"/>
  <c r="M60" i="84"/>
  <c r="M62" i="41"/>
  <c r="M61" i="84"/>
  <c r="M63" i="41"/>
  <c r="M62" i="84"/>
  <c r="M64" i="41"/>
  <c r="M63" i="84"/>
  <c r="M65" i="41"/>
  <c r="M64" i="84"/>
  <c r="M66" i="41"/>
  <c r="M65" i="84"/>
  <c r="M67" i="41"/>
  <c r="M66" i="84"/>
  <c r="M68" i="41"/>
  <c r="M67" i="84"/>
  <c r="M69" i="41"/>
  <c r="M68" i="84"/>
  <c r="M70" i="41"/>
  <c r="M69" i="84"/>
  <c r="M71" i="41"/>
  <c r="M70" i="84"/>
  <c r="M72" i="41"/>
  <c r="M71" i="84"/>
  <c r="M73" i="41"/>
  <c r="M72" i="84"/>
  <c r="M74" i="41"/>
  <c r="M73" i="84"/>
  <c r="M75" i="41"/>
  <c r="M74" i="84"/>
  <c r="M76" i="41"/>
  <c r="M75" i="84"/>
  <c r="D22" i="55"/>
  <c r="D23" i="55"/>
  <c r="D24" i="55"/>
  <c r="D25" i="55"/>
  <c r="D26" i="55"/>
  <c r="D27" i="55"/>
  <c r="D28" i="55"/>
  <c r="D29" i="55"/>
  <c r="D30" i="55"/>
  <c r="D31" i="55"/>
  <c r="D32" i="55"/>
  <c r="D33" i="55"/>
  <c r="D34" i="55"/>
  <c r="D35" i="55"/>
  <c r="D36" i="55"/>
  <c r="D37" i="55"/>
  <c r="D38" i="55"/>
  <c r="D39" i="55"/>
  <c r="D40" i="55"/>
  <c r="D41" i="55"/>
  <c r="D42" i="55"/>
  <c r="D43" i="55"/>
  <c r="D44" i="55"/>
  <c r="D45" i="55"/>
  <c r="D46" i="55"/>
  <c r="D47" i="55"/>
  <c r="D48" i="55"/>
  <c r="D49" i="55"/>
  <c r="D50" i="55"/>
  <c r="D51" i="55"/>
  <c r="D52" i="55"/>
  <c r="D53" i="55"/>
  <c r="D54" i="55"/>
  <c r="D55" i="55"/>
  <c r="D56" i="55"/>
  <c r="D57" i="55"/>
  <c r="D58" i="55"/>
  <c r="D59" i="55"/>
  <c r="D60" i="55"/>
  <c r="D61" i="55"/>
  <c r="D62" i="55"/>
  <c r="D63" i="55"/>
  <c r="D64" i="55"/>
  <c r="D65" i="55"/>
  <c r="D66" i="55"/>
  <c r="D67" i="55"/>
  <c r="D68" i="55"/>
  <c r="D69" i="55"/>
  <c r="D70" i="55"/>
  <c r="D71" i="55"/>
  <c r="D72" i="55"/>
  <c r="D73" i="55"/>
  <c r="D74" i="55"/>
  <c r="D75" i="55"/>
  <c r="D21" i="55"/>
  <c r="C22" i="55"/>
  <c r="C23" i="55"/>
  <c r="C24" i="55"/>
  <c r="C25" i="55"/>
  <c r="C26" i="55"/>
  <c r="C27" i="55"/>
  <c r="C28" i="55"/>
  <c r="C29" i="55"/>
  <c r="C30" i="55"/>
  <c r="C31" i="55"/>
  <c r="C32" i="55"/>
  <c r="C33" i="55"/>
  <c r="C34" i="55"/>
  <c r="C35" i="55"/>
  <c r="C36" i="55"/>
  <c r="C37" i="55"/>
  <c r="C38" i="55"/>
  <c r="C39" i="55"/>
  <c r="C40" i="55"/>
  <c r="C41" i="55"/>
  <c r="C42" i="55"/>
  <c r="C43" i="55"/>
  <c r="C44" i="55"/>
  <c r="C45" i="55"/>
  <c r="C46" i="55"/>
  <c r="C47" i="55"/>
  <c r="C48" i="55"/>
  <c r="C49" i="55"/>
  <c r="C50" i="55"/>
  <c r="C51" i="55"/>
  <c r="C52" i="55"/>
  <c r="C53" i="55"/>
  <c r="C54" i="55"/>
  <c r="C55" i="55"/>
  <c r="C56" i="55"/>
  <c r="C57" i="55"/>
  <c r="C58" i="55"/>
  <c r="C59" i="55"/>
  <c r="C60" i="55"/>
  <c r="C61" i="55"/>
  <c r="C62" i="55"/>
  <c r="C63" i="55"/>
  <c r="C64" i="55"/>
  <c r="C65" i="55"/>
  <c r="C66" i="55"/>
  <c r="C67" i="55"/>
  <c r="C68" i="55"/>
  <c r="C69" i="55"/>
  <c r="C70" i="55"/>
  <c r="C71" i="55"/>
  <c r="C72" i="55"/>
  <c r="C73" i="55"/>
  <c r="C74" i="55"/>
  <c r="C75" i="55"/>
  <c r="C21" i="55"/>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E50" i="84"/>
  <c r="E51" i="84"/>
  <c r="E52" i="84"/>
  <c r="E53" i="84"/>
  <c r="E54" i="84"/>
  <c r="E55" i="84"/>
  <c r="E56" i="84"/>
  <c r="E57" i="84"/>
  <c r="E58" i="84"/>
  <c r="E59" i="84"/>
  <c r="E60" i="84"/>
  <c r="E61" i="84"/>
  <c r="E62" i="84"/>
  <c r="E63" i="84"/>
  <c r="E64" i="84"/>
  <c r="E65" i="84"/>
  <c r="E66" i="84"/>
  <c r="E67" i="84"/>
  <c r="E68" i="84"/>
  <c r="E69" i="84"/>
  <c r="E70" i="84"/>
  <c r="E71" i="84"/>
  <c r="E72" i="84"/>
  <c r="E73" i="84"/>
  <c r="E74" i="84"/>
  <c r="E75" i="84"/>
  <c r="E76" i="84"/>
  <c r="E22" i="84"/>
  <c r="L77" i="41"/>
  <c r="L76" i="84"/>
  <c r="E10" i="71"/>
  <c r="E9" i="71"/>
  <c r="F10" i="82"/>
  <c r="F9" i="82"/>
  <c r="F10" i="39"/>
  <c r="F9" i="39"/>
  <c r="D9" i="39"/>
  <c r="E9" i="39"/>
  <c r="X9" i="39"/>
  <c r="W9" i="39"/>
  <c r="F10" i="40"/>
  <c r="F9" i="40"/>
  <c r="Z10" i="39"/>
  <c r="Z9" i="39"/>
  <c r="R10" i="40"/>
  <c r="R9" i="40"/>
  <c r="K7" i="78"/>
  <c r="K8" i="78"/>
  <c r="K9" i="78"/>
  <c r="K10" i="78"/>
  <c r="K11" i="78"/>
  <c r="K12" i="78"/>
  <c r="K13" i="78"/>
  <c r="K14" i="78"/>
  <c r="K15" i="78"/>
  <c r="K16" i="78"/>
  <c r="K17" i="78"/>
  <c r="K18" i="78"/>
  <c r="K19" i="78"/>
  <c r="K20" i="78"/>
  <c r="K21" i="78"/>
  <c r="K22" i="78"/>
  <c r="K23" i="78"/>
  <c r="K24" i="78"/>
  <c r="K25" i="78"/>
  <c r="K26" i="78"/>
  <c r="K27" i="78"/>
  <c r="K28" i="78"/>
  <c r="K29" i="78"/>
  <c r="K30" i="78"/>
  <c r="K31" i="78"/>
  <c r="K32" i="78"/>
  <c r="K33" i="78"/>
  <c r="K34" i="78"/>
  <c r="K35" i="78"/>
  <c r="K36" i="78"/>
  <c r="K37" i="78"/>
  <c r="K38" i="78"/>
  <c r="K39" i="78"/>
  <c r="K40" i="78"/>
  <c r="K41" i="78"/>
  <c r="K42" i="78"/>
  <c r="K43" i="78"/>
  <c r="K44" i="78"/>
  <c r="K45" i="78"/>
  <c r="K46" i="78"/>
  <c r="K47" i="78"/>
  <c r="K48" i="78"/>
  <c r="K49" i="78"/>
  <c r="K50" i="78"/>
  <c r="K51" i="78"/>
  <c r="K52" i="78"/>
  <c r="K53" i="78"/>
  <c r="K54" i="78"/>
  <c r="K55" i="78"/>
  <c r="K56" i="78"/>
  <c r="K57" i="78"/>
  <c r="K58" i="78"/>
  <c r="K59" i="78"/>
  <c r="P32" i="40"/>
  <c r="J7" i="78"/>
  <c r="J8" i="78"/>
  <c r="J9" i="78"/>
  <c r="J10" i="78"/>
  <c r="J11" i="78"/>
  <c r="J12" i="78"/>
  <c r="J13" i="78"/>
  <c r="J14" i="78"/>
  <c r="J15" i="78"/>
  <c r="J16" i="78"/>
  <c r="J17" i="78"/>
  <c r="J18" i="78"/>
  <c r="J19" i="78"/>
  <c r="J20" i="78"/>
  <c r="J21" i="78"/>
  <c r="J22" i="78"/>
  <c r="J23" i="78"/>
  <c r="J24" i="78"/>
  <c r="J25" i="78"/>
  <c r="J26" i="78"/>
  <c r="J27" i="78"/>
  <c r="J28" i="78"/>
  <c r="J29" i="78"/>
  <c r="J30" i="78"/>
  <c r="J31" i="78"/>
  <c r="J32" i="78"/>
  <c r="J33" i="78"/>
  <c r="J34" i="78"/>
  <c r="J35" i="78"/>
  <c r="J36" i="78"/>
  <c r="J37" i="78"/>
  <c r="J38" i="78"/>
  <c r="J39" i="78"/>
  <c r="J40" i="78"/>
  <c r="J41" i="78"/>
  <c r="J42" i="78"/>
  <c r="J43" i="78"/>
  <c r="J44" i="78"/>
  <c r="J45" i="78"/>
  <c r="J46" i="78"/>
  <c r="J47" i="78"/>
  <c r="J48" i="78"/>
  <c r="J49" i="78"/>
  <c r="J50" i="78"/>
  <c r="J51" i="78"/>
  <c r="J52" i="78"/>
  <c r="J53" i="78"/>
  <c r="J54" i="78"/>
  <c r="J55" i="78"/>
  <c r="J56" i="78"/>
  <c r="J57" i="78"/>
  <c r="J58" i="78"/>
  <c r="J59" i="78"/>
  <c r="I7" i="78"/>
  <c r="I8" i="78"/>
  <c r="I9" i="78"/>
  <c r="I10" i="78"/>
  <c r="I11" i="78"/>
  <c r="I12" i="78"/>
  <c r="I13" i="78"/>
  <c r="I14" i="78"/>
  <c r="I15" i="78"/>
  <c r="I16" i="78"/>
  <c r="I17" i="78"/>
  <c r="I18" i="78"/>
  <c r="I19" i="78"/>
  <c r="I20" i="78"/>
  <c r="I21" i="78"/>
  <c r="I22" i="78"/>
  <c r="I23" i="78"/>
  <c r="I24" i="78"/>
  <c r="I25" i="78"/>
  <c r="I26" i="78"/>
  <c r="I27" i="78"/>
  <c r="I28" i="78"/>
  <c r="I29" i="78"/>
  <c r="I30" i="78"/>
  <c r="I31" i="78"/>
  <c r="I32" i="78"/>
  <c r="I33" i="78"/>
  <c r="I34" i="78"/>
  <c r="I35" i="78"/>
  <c r="I36" i="78"/>
  <c r="I37" i="78"/>
  <c r="I38" i="78"/>
  <c r="I39" i="78"/>
  <c r="I40" i="78"/>
  <c r="I41" i="78"/>
  <c r="I42" i="78"/>
  <c r="I43" i="78"/>
  <c r="I44" i="78"/>
  <c r="I45" i="78"/>
  <c r="I46" i="78"/>
  <c r="I47" i="78"/>
  <c r="I48" i="78"/>
  <c r="I49" i="78"/>
  <c r="I50" i="78"/>
  <c r="I51" i="78"/>
  <c r="I52" i="78"/>
  <c r="I53" i="78"/>
  <c r="I54" i="78"/>
  <c r="I55" i="78"/>
  <c r="I56" i="78"/>
  <c r="I57" i="78"/>
  <c r="I58" i="78"/>
  <c r="I59" i="78"/>
  <c r="P34" i="40"/>
  <c r="O35" i="40"/>
  <c r="P35" i="40"/>
  <c r="H7" i="78"/>
  <c r="H8" i="78"/>
  <c r="H9" i="78"/>
  <c r="H10" i="78"/>
  <c r="H11" i="78"/>
  <c r="H12" i="78"/>
  <c r="H13" i="78"/>
  <c r="H14" i="78"/>
  <c r="H15" i="78"/>
  <c r="H16" i="78"/>
  <c r="H17" i="78"/>
  <c r="H18" i="78"/>
  <c r="H19" i="78"/>
  <c r="H20" i="78"/>
  <c r="H21" i="78"/>
  <c r="H22" i="78"/>
  <c r="H23" i="78"/>
  <c r="H24" i="78"/>
  <c r="H25" i="78"/>
  <c r="H26" i="78"/>
  <c r="H27" i="78"/>
  <c r="H28" i="78"/>
  <c r="H29" i="78"/>
  <c r="H30" i="78"/>
  <c r="H31" i="78"/>
  <c r="H32" i="78"/>
  <c r="H33" i="78"/>
  <c r="H34" i="78"/>
  <c r="H35" i="78"/>
  <c r="H36" i="78"/>
  <c r="H37" i="78"/>
  <c r="H38" i="78"/>
  <c r="H39" i="78"/>
  <c r="H40" i="78"/>
  <c r="H41" i="78"/>
  <c r="H42" i="78"/>
  <c r="H43" i="78"/>
  <c r="H44" i="78"/>
  <c r="H45" i="78"/>
  <c r="H46" i="78"/>
  <c r="H47" i="78"/>
  <c r="H48" i="78"/>
  <c r="H49" i="78"/>
  <c r="H50" i="78"/>
  <c r="H51" i="78"/>
  <c r="H52" i="78"/>
  <c r="H53" i="78"/>
  <c r="H54" i="78"/>
  <c r="H55" i="78"/>
  <c r="H56" i="78"/>
  <c r="H57" i="78"/>
  <c r="H58" i="78"/>
  <c r="H59" i="78"/>
  <c r="G7" i="78"/>
  <c r="G8" i="78"/>
  <c r="G9" i="78"/>
  <c r="G10" i="78"/>
  <c r="G11" i="78"/>
  <c r="G12" i="78"/>
  <c r="G13" i="78"/>
  <c r="G14" i="78"/>
  <c r="G15" i="78"/>
  <c r="G16" i="78"/>
  <c r="G17" i="78"/>
  <c r="G18" i="78"/>
  <c r="G19" i="78"/>
  <c r="G20" i="78"/>
  <c r="G21" i="78"/>
  <c r="G22" i="78"/>
  <c r="G23" i="78"/>
  <c r="G24" i="78"/>
  <c r="G25" i="78"/>
  <c r="G26" i="78"/>
  <c r="G27" i="78"/>
  <c r="G28" i="78"/>
  <c r="G29" i="78"/>
  <c r="G30" i="78"/>
  <c r="G31" i="78"/>
  <c r="G32" i="78"/>
  <c r="G33" i="78"/>
  <c r="G34" i="78"/>
  <c r="G35" i="78"/>
  <c r="G36" i="78"/>
  <c r="G37" i="78"/>
  <c r="G38" i="78"/>
  <c r="G39" i="78"/>
  <c r="G40" i="78"/>
  <c r="G41" i="78"/>
  <c r="G42" i="78"/>
  <c r="G43" i="78"/>
  <c r="G44" i="78"/>
  <c r="G45" i="78"/>
  <c r="G46" i="78"/>
  <c r="G47" i="78"/>
  <c r="G48" i="78"/>
  <c r="G49" i="78"/>
  <c r="G50" i="78"/>
  <c r="G51" i="78"/>
  <c r="G52" i="78"/>
  <c r="G53" i="78"/>
  <c r="G54" i="78"/>
  <c r="G55" i="78"/>
  <c r="G56" i="78"/>
  <c r="G57" i="78"/>
  <c r="G58" i="78"/>
  <c r="G59" i="78"/>
  <c r="O31" i="40"/>
  <c r="P31" i="40"/>
  <c r="O33" i="40"/>
  <c r="P33" i="40"/>
  <c r="F7" i="78"/>
  <c r="F8" i="78"/>
  <c r="F9" i="78"/>
  <c r="F10" i="78"/>
  <c r="F11" i="78"/>
  <c r="F12" i="78"/>
  <c r="F13" i="78"/>
  <c r="F14" i="78"/>
  <c r="F15" i="78"/>
  <c r="F16" i="78"/>
  <c r="F17" i="78"/>
  <c r="F18" i="78"/>
  <c r="F19" i="78"/>
  <c r="F20" i="78"/>
  <c r="F21" i="78"/>
  <c r="F22" i="78"/>
  <c r="F23" i="78"/>
  <c r="F24" i="78"/>
  <c r="F25" i="78"/>
  <c r="F26" i="78"/>
  <c r="F27" i="78"/>
  <c r="F28" i="78"/>
  <c r="F29" i="78"/>
  <c r="F30" i="78"/>
  <c r="F31" i="78"/>
  <c r="F32" i="78"/>
  <c r="F33" i="78"/>
  <c r="F34" i="78"/>
  <c r="F35" i="78"/>
  <c r="F36" i="78"/>
  <c r="F37" i="78"/>
  <c r="F38" i="78"/>
  <c r="F39" i="78"/>
  <c r="F40" i="78"/>
  <c r="F41" i="78"/>
  <c r="F42" i="78"/>
  <c r="F43" i="78"/>
  <c r="F44" i="78"/>
  <c r="F45" i="78"/>
  <c r="F46" i="78"/>
  <c r="F47" i="78"/>
  <c r="F48" i="78"/>
  <c r="F49" i="78"/>
  <c r="F50" i="78"/>
  <c r="F51" i="78"/>
  <c r="F52" i="78"/>
  <c r="F53" i="78"/>
  <c r="F54" i="78"/>
  <c r="F55" i="78"/>
  <c r="F56" i="78"/>
  <c r="F57" i="78"/>
  <c r="F58" i="78"/>
  <c r="F59" i="78"/>
  <c r="E7" i="78"/>
  <c r="E8" i="78"/>
  <c r="E9" i="78"/>
  <c r="E10" i="78"/>
  <c r="E11" i="78"/>
  <c r="E12" i="78"/>
  <c r="E13" i="78"/>
  <c r="E14" i="78"/>
  <c r="E15" i="78"/>
  <c r="E16" i="78"/>
  <c r="E17" i="78"/>
  <c r="E18" i="78"/>
  <c r="E19" i="78"/>
  <c r="E20" i="78"/>
  <c r="E21" i="78"/>
  <c r="E22" i="78"/>
  <c r="E23" i="78"/>
  <c r="E24" i="78"/>
  <c r="E25" i="78"/>
  <c r="E26" i="78"/>
  <c r="E27" i="78"/>
  <c r="E28" i="78"/>
  <c r="E29" i="78"/>
  <c r="E30" i="78"/>
  <c r="E31" i="78"/>
  <c r="E32" i="78"/>
  <c r="E33" i="78"/>
  <c r="E34" i="78"/>
  <c r="E35" i="78"/>
  <c r="E36" i="78"/>
  <c r="E37" i="78"/>
  <c r="E38" i="78"/>
  <c r="E39" i="78"/>
  <c r="E40" i="78"/>
  <c r="E41" i="78"/>
  <c r="E42" i="78"/>
  <c r="E43" i="78"/>
  <c r="E44" i="78"/>
  <c r="E45" i="78"/>
  <c r="E46" i="78"/>
  <c r="E47" i="78"/>
  <c r="E48" i="78"/>
  <c r="E49" i="78"/>
  <c r="E50" i="78"/>
  <c r="E51" i="78"/>
  <c r="E52" i="78"/>
  <c r="E53" i="78"/>
  <c r="E54" i="78"/>
  <c r="E55" i="78"/>
  <c r="E56" i="78"/>
  <c r="E57" i="78"/>
  <c r="E58" i="78"/>
  <c r="E59" i="78"/>
  <c r="D7" i="78"/>
  <c r="D8" i="78"/>
  <c r="D9" i="78"/>
  <c r="D10" i="78"/>
  <c r="D11" i="78"/>
  <c r="D12" i="78"/>
  <c r="D13" i="78"/>
  <c r="D14" i="78"/>
  <c r="D15" i="78"/>
  <c r="D16" i="78"/>
  <c r="D17" i="78"/>
  <c r="D18" i="78"/>
  <c r="D19" i="78"/>
  <c r="D20" i="78"/>
  <c r="D21" i="78"/>
  <c r="D22" i="78"/>
  <c r="D23" i="78"/>
  <c r="D24" i="78"/>
  <c r="D25" i="78"/>
  <c r="D26" i="78"/>
  <c r="D27" i="78"/>
  <c r="D28" i="78"/>
  <c r="D29" i="78"/>
  <c r="D30" i="78"/>
  <c r="D31" i="78"/>
  <c r="D32" i="78"/>
  <c r="D33" i="78"/>
  <c r="D34" i="78"/>
  <c r="D35" i="78"/>
  <c r="D36" i="78"/>
  <c r="D37" i="78"/>
  <c r="D38" i="78"/>
  <c r="D39" i="78"/>
  <c r="D40" i="78"/>
  <c r="D41" i="78"/>
  <c r="D42" i="78"/>
  <c r="D43" i="78"/>
  <c r="D44" i="78"/>
  <c r="D45" i="78"/>
  <c r="D46" i="78"/>
  <c r="D47" i="78"/>
  <c r="D48" i="78"/>
  <c r="D49" i="78"/>
  <c r="D50" i="78"/>
  <c r="D51" i="78"/>
  <c r="D52" i="78"/>
  <c r="D53" i="78"/>
  <c r="D54" i="78"/>
  <c r="D55" i="78"/>
  <c r="D56" i="78"/>
  <c r="D57" i="78"/>
  <c r="D58" i="78"/>
  <c r="D59" i="78"/>
  <c r="K10" i="71"/>
  <c r="K9" i="71"/>
  <c r="K24" i="84"/>
  <c r="K28" i="84"/>
  <c r="K29" i="84"/>
  <c r="K32" i="84"/>
  <c r="K36" i="84"/>
  <c r="K37" i="84"/>
  <c r="K40" i="84"/>
  <c r="K44" i="84"/>
  <c r="K45" i="84"/>
  <c r="K46" i="84"/>
  <c r="K48" i="84"/>
  <c r="K52" i="84"/>
  <c r="K53" i="84"/>
  <c r="K56" i="84"/>
  <c r="K58" i="84"/>
  <c r="K60" i="84"/>
  <c r="K61" i="84"/>
  <c r="K64" i="84"/>
  <c r="K68" i="84"/>
  <c r="K69" i="84"/>
  <c r="K72" i="84"/>
  <c r="K74" i="84"/>
  <c r="K76" i="84"/>
  <c r="J25" i="84"/>
  <c r="J26" i="84"/>
  <c r="J27" i="84"/>
  <c r="J28" i="84"/>
  <c r="J29" i="84"/>
  <c r="J30" i="84"/>
  <c r="J31" i="84"/>
  <c r="J33" i="84"/>
  <c r="J34" i="84"/>
  <c r="J35" i="84"/>
  <c r="J36" i="84"/>
  <c r="J37" i="84"/>
  <c r="J38" i="84"/>
  <c r="J39" i="84"/>
  <c r="J41" i="84"/>
  <c r="J42" i="84"/>
  <c r="J43" i="84"/>
  <c r="J44" i="84"/>
  <c r="J45" i="84"/>
  <c r="J46" i="84"/>
  <c r="J47" i="84"/>
  <c r="J49" i="84"/>
  <c r="J50" i="84"/>
  <c r="J51" i="84"/>
  <c r="J53" i="84"/>
  <c r="J54" i="84"/>
  <c r="J55" i="84"/>
  <c r="J57" i="84"/>
  <c r="J58" i="84"/>
  <c r="J59" i="84"/>
  <c r="J61" i="84"/>
  <c r="J62" i="84"/>
  <c r="J63" i="84"/>
  <c r="J65" i="84"/>
  <c r="J66" i="84"/>
  <c r="J67" i="84"/>
  <c r="J68" i="84"/>
  <c r="J69" i="84"/>
  <c r="J70" i="84"/>
  <c r="J71" i="84"/>
  <c r="J73" i="84"/>
  <c r="J74" i="84"/>
  <c r="J75" i="84"/>
  <c r="J76"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D50" i="84"/>
  <c r="D51" i="84"/>
  <c r="D52" i="84"/>
  <c r="D53" i="84"/>
  <c r="D54" i="84"/>
  <c r="D55" i="84"/>
  <c r="D56" i="84"/>
  <c r="D57" i="84"/>
  <c r="D58" i="84"/>
  <c r="D59" i="84"/>
  <c r="D60" i="84"/>
  <c r="D61" i="84"/>
  <c r="D62" i="84"/>
  <c r="D63" i="84"/>
  <c r="D64" i="84"/>
  <c r="D65" i="84"/>
  <c r="D66" i="84"/>
  <c r="D67" i="84"/>
  <c r="D68" i="84"/>
  <c r="D69" i="84"/>
  <c r="D70" i="84"/>
  <c r="D71" i="84"/>
  <c r="D72" i="84"/>
  <c r="D73" i="84"/>
  <c r="D74" i="84"/>
  <c r="D75" i="84"/>
  <c r="D76" i="84"/>
  <c r="C23" i="84"/>
  <c r="C24" i="84"/>
  <c r="C25" i="84"/>
  <c r="C26" i="84"/>
  <c r="C27" i="84"/>
  <c r="C28" i="84"/>
  <c r="C29" i="84"/>
  <c r="C30" i="84"/>
  <c r="C31" i="84"/>
  <c r="C32" i="84"/>
  <c r="C33" i="84"/>
  <c r="C34" i="84"/>
  <c r="C35" i="84"/>
  <c r="C36" i="84"/>
  <c r="C37" i="84"/>
  <c r="C38" i="84"/>
  <c r="C39" i="84"/>
  <c r="C40" i="84"/>
  <c r="C41" i="84"/>
  <c r="C42" i="84"/>
  <c r="C43" i="84"/>
  <c r="C44" i="84"/>
  <c r="C45" i="84"/>
  <c r="C46" i="84"/>
  <c r="C47" i="84"/>
  <c r="C48" i="84"/>
  <c r="C49" i="84"/>
  <c r="C50" i="84"/>
  <c r="C51" i="84"/>
  <c r="C52" i="84"/>
  <c r="C53" i="84"/>
  <c r="C54" i="84"/>
  <c r="C55" i="84"/>
  <c r="C56" i="84"/>
  <c r="C57" i="84"/>
  <c r="C58" i="84"/>
  <c r="C59" i="84"/>
  <c r="C60" i="84"/>
  <c r="C61" i="84"/>
  <c r="C62" i="84"/>
  <c r="C63" i="84"/>
  <c r="C64" i="84"/>
  <c r="C65" i="84"/>
  <c r="C66" i="84"/>
  <c r="C67" i="84"/>
  <c r="C68" i="84"/>
  <c r="C69" i="84"/>
  <c r="C70" i="84"/>
  <c r="C71" i="84"/>
  <c r="C72" i="84"/>
  <c r="C73" i="84"/>
  <c r="C74" i="84"/>
  <c r="C75" i="84"/>
  <c r="C76" i="84"/>
  <c r="L25" i="41"/>
  <c r="L24" i="84"/>
  <c r="L25" i="84"/>
  <c r="L26" i="84"/>
  <c r="L27" i="84"/>
  <c r="L28" i="84"/>
  <c r="L29" i="84"/>
  <c r="L30" i="84"/>
  <c r="L31" i="84"/>
  <c r="L33" i="41"/>
  <c r="L32" i="84"/>
  <c r="L34" i="41"/>
  <c r="L33" i="84"/>
  <c r="L35" i="41"/>
  <c r="L34" i="84"/>
  <c r="L36" i="41"/>
  <c r="L35" i="84"/>
  <c r="L37" i="41"/>
  <c r="L36" i="84"/>
  <c r="L38" i="41"/>
  <c r="L37" i="84"/>
  <c r="L39" i="41"/>
  <c r="L38" i="84"/>
  <c r="L40" i="41"/>
  <c r="L39" i="84"/>
  <c r="L41" i="41"/>
  <c r="L40" i="84"/>
  <c r="L42" i="41"/>
  <c r="L41" i="84"/>
  <c r="L43" i="41"/>
  <c r="L42" i="84"/>
  <c r="L44" i="41"/>
  <c r="L43" i="84"/>
  <c r="L45" i="41"/>
  <c r="L44" i="84"/>
  <c r="L46" i="41"/>
  <c r="L45" i="84"/>
  <c r="L47" i="41"/>
  <c r="L46" i="84"/>
  <c r="L48" i="41"/>
  <c r="L47" i="84"/>
  <c r="L49" i="41"/>
  <c r="L48" i="84"/>
  <c r="L50" i="41"/>
  <c r="L49" i="84"/>
  <c r="L51" i="41"/>
  <c r="L50" i="84"/>
  <c r="L52" i="41"/>
  <c r="L51" i="84"/>
  <c r="L53" i="41"/>
  <c r="L52" i="84"/>
  <c r="L54" i="41"/>
  <c r="L53" i="84"/>
  <c r="L55" i="41"/>
  <c r="L54" i="84"/>
  <c r="L56" i="41"/>
  <c r="L55" i="84"/>
  <c r="L57" i="41"/>
  <c r="L56" i="84"/>
  <c r="L58" i="41"/>
  <c r="L57" i="84"/>
  <c r="L59" i="41"/>
  <c r="L58" i="84"/>
  <c r="L60" i="41"/>
  <c r="L59" i="84"/>
  <c r="L61" i="41"/>
  <c r="L60" i="84"/>
  <c r="L62" i="41"/>
  <c r="L61" i="84"/>
  <c r="L63" i="41"/>
  <c r="L62" i="84"/>
  <c r="L64" i="41"/>
  <c r="L63" i="84"/>
  <c r="L65" i="41"/>
  <c r="L64" i="84"/>
  <c r="L66" i="41"/>
  <c r="L65" i="84"/>
  <c r="L67" i="41"/>
  <c r="L66" i="84"/>
  <c r="L68" i="41"/>
  <c r="L67" i="84"/>
  <c r="L69" i="41"/>
  <c r="L68" i="84"/>
  <c r="L70" i="41"/>
  <c r="L69" i="84"/>
  <c r="L71" i="41"/>
  <c r="L70" i="84"/>
  <c r="L72" i="41"/>
  <c r="L71" i="84"/>
  <c r="L73" i="41"/>
  <c r="L72" i="84"/>
  <c r="L74" i="41"/>
  <c r="L73" i="84"/>
  <c r="L75" i="41"/>
  <c r="L74" i="84"/>
  <c r="L76" i="41"/>
  <c r="L75" i="84"/>
  <c r="V22" i="39"/>
  <c r="V24" i="39"/>
  <c r="I25" i="41"/>
  <c r="I24" i="84"/>
  <c r="I25" i="84"/>
  <c r="I26" i="84"/>
  <c r="I27" i="84"/>
  <c r="I28" i="84"/>
  <c r="I29" i="84"/>
  <c r="I30" i="84"/>
  <c r="I31" i="84"/>
  <c r="I33" i="41"/>
  <c r="I32" i="84"/>
  <c r="I34" i="41"/>
  <c r="I33" i="84"/>
  <c r="I35" i="41"/>
  <c r="I34" i="84"/>
  <c r="I36" i="41"/>
  <c r="I35" i="84"/>
  <c r="I37" i="41"/>
  <c r="I36" i="84"/>
  <c r="I38" i="41"/>
  <c r="I37" i="84"/>
  <c r="I39" i="41"/>
  <c r="I38" i="84"/>
  <c r="I40" i="41"/>
  <c r="I39" i="84"/>
  <c r="I41" i="41"/>
  <c r="I40" i="84"/>
  <c r="I42" i="41"/>
  <c r="I41" i="84"/>
  <c r="I43" i="41"/>
  <c r="I42" i="84"/>
  <c r="I44" i="41"/>
  <c r="I43" i="84"/>
  <c r="I45" i="41"/>
  <c r="I44" i="84"/>
  <c r="I46" i="41"/>
  <c r="I45" i="84"/>
  <c r="I47" i="41"/>
  <c r="I46" i="84"/>
  <c r="I48" i="41"/>
  <c r="I47" i="84"/>
  <c r="I49" i="41"/>
  <c r="I48" i="84"/>
  <c r="I50" i="41"/>
  <c r="I49" i="84"/>
  <c r="I51" i="41"/>
  <c r="I50" i="84"/>
  <c r="I52" i="41"/>
  <c r="I51" i="84"/>
  <c r="I53" i="41"/>
  <c r="I52" i="84"/>
  <c r="I54" i="41"/>
  <c r="I53" i="84"/>
  <c r="I55" i="41"/>
  <c r="I54" i="84"/>
  <c r="I56" i="41"/>
  <c r="I55" i="84"/>
  <c r="I57" i="41"/>
  <c r="I56" i="84"/>
  <c r="I58" i="41"/>
  <c r="I57" i="84"/>
  <c r="I59" i="41"/>
  <c r="I58" i="84"/>
  <c r="I60" i="41"/>
  <c r="I59" i="84"/>
  <c r="I61" i="41"/>
  <c r="I60" i="84"/>
  <c r="I62" i="41"/>
  <c r="I61" i="84"/>
  <c r="I63" i="41"/>
  <c r="I62" i="84"/>
  <c r="I64" i="41"/>
  <c r="I63" i="84"/>
  <c r="I65" i="41"/>
  <c r="I64" i="84"/>
  <c r="I66" i="41"/>
  <c r="I65" i="84"/>
  <c r="I67" i="41"/>
  <c r="I66" i="84"/>
  <c r="I68" i="41"/>
  <c r="I67" i="84"/>
  <c r="I69" i="41"/>
  <c r="I68" i="84"/>
  <c r="I70" i="41"/>
  <c r="I69" i="84"/>
  <c r="I71" i="41"/>
  <c r="I70" i="84"/>
  <c r="I72" i="41"/>
  <c r="I71" i="84"/>
  <c r="I73" i="41"/>
  <c r="I72" i="84"/>
  <c r="I74" i="41"/>
  <c r="I73" i="84"/>
  <c r="I75" i="41"/>
  <c r="I74" i="84"/>
  <c r="I76" i="41"/>
  <c r="I75" i="84"/>
  <c r="I77" i="41"/>
  <c r="I76" i="84"/>
  <c r="H25" i="41"/>
  <c r="H24" i="84"/>
  <c r="H25" i="84"/>
  <c r="H26" i="84"/>
  <c r="H27" i="84"/>
  <c r="H28" i="84"/>
  <c r="H29" i="84"/>
  <c r="H30" i="84"/>
  <c r="H31" i="84"/>
  <c r="H33" i="41"/>
  <c r="H32" i="84"/>
  <c r="H34" i="41"/>
  <c r="H33" i="84"/>
  <c r="H35" i="41"/>
  <c r="H34" i="84"/>
  <c r="H36" i="41"/>
  <c r="H35" i="84"/>
  <c r="H37" i="41"/>
  <c r="H36" i="84"/>
  <c r="H38" i="41"/>
  <c r="H37" i="84"/>
  <c r="H39" i="41"/>
  <c r="H38" i="84"/>
  <c r="H40" i="41"/>
  <c r="H39" i="84"/>
  <c r="H41" i="41"/>
  <c r="H40" i="84"/>
  <c r="H42" i="41"/>
  <c r="H41" i="84"/>
  <c r="H43" i="41"/>
  <c r="H42" i="84"/>
  <c r="H44" i="41"/>
  <c r="H43" i="84"/>
  <c r="H45" i="41"/>
  <c r="H44" i="84"/>
  <c r="H46" i="41"/>
  <c r="H45" i="84"/>
  <c r="H47" i="41"/>
  <c r="H46" i="84"/>
  <c r="H48" i="41"/>
  <c r="H47" i="84"/>
  <c r="H49" i="41"/>
  <c r="H48" i="84"/>
  <c r="H50" i="41"/>
  <c r="H49" i="84"/>
  <c r="H51" i="41"/>
  <c r="H50" i="84"/>
  <c r="H52" i="41"/>
  <c r="H51" i="84"/>
  <c r="H53" i="41"/>
  <c r="H52" i="84"/>
  <c r="H54" i="41"/>
  <c r="H53" i="84"/>
  <c r="H55" i="41"/>
  <c r="H54" i="84"/>
  <c r="H56" i="41"/>
  <c r="H55" i="84"/>
  <c r="H57" i="41"/>
  <c r="H56" i="84"/>
  <c r="H58" i="41"/>
  <c r="H57" i="84"/>
  <c r="H59" i="41"/>
  <c r="H58" i="84"/>
  <c r="H60" i="41"/>
  <c r="H59" i="84"/>
  <c r="H61" i="41"/>
  <c r="H60" i="84"/>
  <c r="H62" i="41"/>
  <c r="H61" i="84"/>
  <c r="H63" i="41"/>
  <c r="H62" i="84"/>
  <c r="H64" i="41"/>
  <c r="H63" i="84"/>
  <c r="H65" i="41"/>
  <c r="H64" i="84"/>
  <c r="H66" i="41"/>
  <c r="H65" i="84"/>
  <c r="H67" i="41"/>
  <c r="H66" i="84"/>
  <c r="H68" i="41"/>
  <c r="H67" i="84"/>
  <c r="H69" i="41"/>
  <c r="H68" i="84"/>
  <c r="H70" i="41"/>
  <c r="H69" i="84"/>
  <c r="H71" i="41"/>
  <c r="H70" i="84"/>
  <c r="H72" i="41"/>
  <c r="H71" i="84"/>
  <c r="H73" i="41"/>
  <c r="H72" i="84"/>
  <c r="H74" i="41"/>
  <c r="H73" i="84"/>
  <c r="H75" i="41"/>
  <c r="H74" i="84"/>
  <c r="H76" i="41"/>
  <c r="H75" i="84"/>
  <c r="H77" i="41"/>
  <c r="H76" i="84"/>
  <c r="G25" i="41"/>
  <c r="G24" i="84"/>
  <c r="G25" i="84"/>
  <c r="G26" i="84"/>
  <c r="G27" i="84"/>
  <c r="G28" i="84"/>
  <c r="G29" i="84"/>
  <c r="G30" i="84"/>
  <c r="G31" i="84"/>
  <c r="G33" i="41"/>
  <c r="G32" i="84"/>
  <c r="G34" i="41"/>
  <c r="G33" i="84"/>
  <c r="G35" i="41"/>
  <c r="G34" i="84"/>
  <c r="G36" i="41"/>
  <c r="G35" i="84"/>
  <c r="G37" i="41"/>
  <c r="G36" i="84"/>
  <c r="G38" i="41"/>
  <c r="G37" i="84"/>
  <c r="G39" i="41"/>
  <c r="G38" i="84"/>
  <c r="G40" i="41"/>
  <c r="G39" i="84"/>
  <c r="G41" i="41"/>
  <c r="G40" i="84"/>
  <c r="G42" i="41"/>
  <c r="G41" i="84"/>
  <c r="G43" i="41"/>
  <c r="G42" i="84"/>
  <c r="G44" i="41"/>
  <c r="G43" i="84"/>
  <c r="G45" i="41"/>
  <c r="G44" i="84"/>
  <c r="G46" i="41"/>
  <c r="G45" i="84"/>
  <c r="G47" i="41"/>
  <c r="G46" i="84"/>
  <c r="G48" i="41"/>
  <c r="G47" i="84"/>
  <c r="G49" i="41"/>
  <c r="G48" i="84"/>
  <c r="G50" i="41"/>
  <c r="G49" i="84"/>
  <c r="G51" i="41"/>
  <c r="G50" i="84"/>
  <c r="G52" i="41"/>
  <c r="G51" i="84"/>
  <c r="G53" i="41"/>
  <c r="G52" i="84"/>
  <c r="G54" i="41"/>
  <c r="G53" i="84"/>
  <c r="G55" i="41"/>
  <c r="G54" i="84"/>
  <c r="G56" i="41"/>
  <c r="G55" i="84"/>
  <c r="G57" i="41"/>
  <c r="G56" i="84"/>
  <c r="G58" i="41"/>
  <c r="G57" i="84"/>
  <c r="G59" i="41"/>
  <c r="G58" i="84"/>
  <c r="G60" i="41"/>
  <c r="G59" i="84"/>
  <c r="G61" i="41"/>
  <c r="G60" i="84"/>
  <c r="G62" i="41"/>
  <c r="G61" i="84"/>
  <c r="G63" i="41"/>
  <c r="G62" i="84"/>
  <c r="G64" i="41"/>
  <c r="G63" i="84"/>
  <c r="G65" i="41"/>
  <c r="G64" i="84"/>
  <c r="G66" i="41"/>
  <c r="G65" i="84"/>
  <c r="G67" i="41"/>
  <c r="G66" i="84"/>
  <c r="G68" i="41"/>
  <c r="G67" i="84"/>
  <c r="G69" i="41"/>
  <c r="G68" i="84"/>
  <c r="G70" i="41"/>
  <c r="G69" i="84"/>
  <c r="G71" i="41"/>
  <c r="G70" i="84"/>
  <c r="G72" i="41"/>
  <c r="G71" i="84"/>
  <c r="G73" i="41"/>
  <c r="G72" i="84"/>
  <c r="G74" i="41"/>
  <c r="G73" i="84"/>
  <c r="G75" i="41"/>
  <c r="G74" i="84"/>
  <c r="G76" i="41"/>
  <c r="G75" i="84"/>
  <c r="G77" i="41"/>
  <c r="G76" i="84"/>
  <c r="E10" i="39"/>
  <c r="D10" i="39"/>
  <c r="X10" i="39"/>
  <c r="R10" i="39"/>
  <c r="E10" i="82"/>
  <c r="D10" i="82"/>
  <c r="S10" i="82"/>
  <c r="D10" i="71"/>
  <c r="C10" i="71"/>
  <c r="E10" i="40"/>
  <c r="D10" i="40"/>
  <c r="Q10" i="40"/>
  <c r="J10" i="71"/>
  <c r="M77" i="41"/>
  <c r="M76" i="84"/>
  <c r="M25" i="41"/>
  <c r="M24" i="84"/>
  <c r="H66" i="78"/>
  <c r="H67" i="78"/>
  <c r="H68" i="78"/>
  <c r="H69" i="78"/>
  <c r="H70" i="78"/>
  <c r="H71" i="78"/>
  <c r="H72" i="78"/>
  <c r="H73" i="78"/>
  <c r="H74" i="78"/>
  <c r="H75" i="78"/>
  <c r="H76" i="78"/>
  <c r="H77" i="78"/>
  <c r="H78" i="78"/>
  <c r="H79" i="78"/>
  <c r="H80" i="78"/>
  <c r="H81" i="78"/>
  <c r="H82" i="78"/>
  <c r="H83" i="78"/>
  <c r="H84" i="78"/>
  <c r="H85" i="78"/>
  <c r="H86" i="78"/>
  <c r="H87" i="78"/>
  <c r="H88" i="78"/>
  <c r="H89" i="78"/>
  <c r="H90" i="78"/>
  <c r="H91" i="78"/>
  <c r="H92" i="78"/>
  <c r="H93" i="78"/>
  <c r="H94" i="78"/>
  <c r="H95" i="78"/>
  <c r="H96" i="78"/>
  <c r="H97" i="78"/>
  <c r="H98" i="78"/>
  <c r="H99" i="78"/>
  <c r="H100" i="78"/>
  <c r="H101" i="78"/>
  <c r="H102" i="78"/>
  <c r="H103" i="78"/>
  <c r="H104" i="78"/>
  <c r="H105" i="78"/>
  <c r="H106" i="78"/>
  <c r="H107" i="78"/>
  <c r="H108" i="78"/>
  <c r="H109" i="78"/>
  <c r="H110" i="78"/>
  <c r="H111" i="78"/>
  <c r="H112" i="78"/>
  <c r="H113" i="78"/>
  <c r="H114" i="78"/>
  <c r="H115" i="78"/>
  <c r="H116" i="78"/>
  <c r="H117" i="78"/>
  <c r="H118" i="78"/>
  <c r="H119" i="78"/>
  <c r="H65" i="78"/>
  <c r="E67" i="78"/>
  <c r="E68" i="78"/>
  <c r="E69" i="78"/>
  <c r="E70" i="78"/>
  <c r="E71" i="78"/>
  <c r="E72" i="78"/>
  <c r="E73" i="78"/>
  <c r="E74" i="78"/>
  <c r="E75" i="78"/>
  <c r="E76" i="78"/>
  <c r="E77" i="78"/>
  <c r="E78" i="78"/>
  <c r="E79" i="78"/>
  <c r="E80" i="78"/>
  <c r="E81" i="78"/>
  <c r="E82" i="78"/>
  <c r="E83" i="78"/>
  <c r="E84" i="78"/>
  <c r="E85" i="78"/>
  <c r="E86" i="78"/>
  <c r="E87" i="78"/>
  <c r="E88" i="78"/>
  <c r="E89" i="78"/>
  <c r="E90" i="78"/>
  <c r="E91" i="78"/>
  <c r="E92" i="78"/>
  <c r="E93" i="78"/>
  <c r="E94" i="78"/>
  <c r="E95" i="78"/>
  <c r="E96" i="78"/>
  <c r="E97" i="78"/>
  <c r="E98" i="78"/>
  <c r="E99" i="78"/>
  <c r="E100" i="78"/>
  <c r="E101" i="78"/>
  <c r="E102" i="78"/>
  <c r="E103" i="78"/>
  <c r="E104" i="78"/>
  <c r="E105" i="78"/>
  <c r="E106" i="78"/>
  <c r="E107" i="78"/>
  <c r="E108" i="78"/>
  <c r="E109" i="78"/>
  <c r="E110" i="78"/>
  <c r="E111" i="78"/>
  <c r="E112" i="78"/>
  <c r="E113" i="78"/>
  <c r="E114" i="78"/>
  <c r="E115" i="78"/>
  <c r="E116" i="78"/>
  <c r="E117" i="78"/>
  <c r="E118" i="78"/>
  <c r="E119" i="78"/>
  <c r="U10" i="39"/>
  <c r="Y10" i="39"/>
  <c r="E65" i="78"/>
  <c r="G66" i="78"/>
  <c r="G67" i="78"/>
  <c r="G68" i="78"/>
  <c r="G69" i="78"/>
  <c r="J69" i="78"/>
  <c r="G70" i="78"/>
  <c r="J70" i="78"/>
  <c r="G71" i="78"/>
  <c r="J71" i="78"/>
  <c r="G72" i="78"/>
  <c r="J72" i="78"/>
  <c r="G73" i="78"/>
  <c r="J73" i="78"/>
  <c r="G74" i="78"/>
  <c r="J74" i="78"/>
  <c r="G75" i="78"/>
  <c r="G76" i="78"/>
  <c r="G77" i="78"/>
  <c r="J77" i="78"/>
  <c r="G78" i="78"/>
  <c r="J78" i="78"/>
  <c r="G79" i="78"/>
  <c r="J79" i="78"/>
  <c r="G80" i="78"/>
  <c r="J80" i="78"/>
  <c r="G81" i="78"/>
  <c r="J81" i="78"/>
  <c r="G82" i="78"/>
  <c r="J82" i="78"/>
  <c r="G83" i="78"/>
  <c r="G84" i="78"/>
  <c r="G85" i="78"/>
  <c r="J85" i="78"/>
  <c r="G86" i="78"/>
  <c r="J86" i="78"/>
  <c r="G87" i="78"/>
  <c r="J87" i="78"/>
  <c r="G88" i="78"/>
  <c r="J88" i="78"/>
  <c r="G89" i="78"/>
  <c r="J89" i="78"/>
  <c r="G90" i="78"/>
  <c r="J90" i="78"/>
  <c r="G91" i="78"/>
  <c r="G92" i="78"/>
  <c r="G93" i="78"/>
  <c r="J93" i="78"/>
  <c r="G94" i="78"/>
  <c r="J94" i="78"/>
  <c r="G95" i="78"/>
  <c r="J95" i="78"/>
  <c r="G96" i="78"/>
  <c r="J96" i="78"/>
  <c r="G97" i="78"/>
  <c r="J97" i="78"/>
  <c r="G98" i="78"/>
  <c r="J98" i="78"/>
  <c r="G99" i="78"/>
  <c r="G100" i="78"/>
  <c r="G101" i="78"/>
  <c r="J101" i="78"/>
  <c r="G102" i="78"/>
  <c r="J102" i="78"/>
  <c r="G103" i="78"/>
  <c r="J103" i="78"/>
  <c r="G104" i="78"/>
  <c r="J104" i="78"/>
  <c r="G105" i="78"/>
  <c r="J105" i="78"/>
  <c r="G106" i="78"/>
  <c r="J106" i="78"/>
  <c r="G107" i="78"/>
  <c r="G108" i="78"/>
  <c r="G109" i="78"/>
  <c r="J109" i="78"/>
  <c r="G110" i="78"/>
  <c r="J110" i="78"/>
  <c r="G111" i="78"/>
  <c r="J111" i="78"/>
  <c r="G112" i="78"/>
  <c r="J112" i="78"/>
  <c r="G113" i="78"/>
  <c r="J113" i="78"/>
  <c r="G114" i="78"/>
  <c r="J114" i="78"/>
  <c r="G115" i="78"/>
  <c r="G116" i="78"/>
  <c r="G117" i="78"/>
  <c r="J117" i="78"/>
  <c r="G118" i="78"/>
  <c r="J118" i="78"/>
  <c r="G119" i="78"/>
  <c r="J119" i="78"/>
  <c r="G65" i="78"/>
  <c r="D65" i="78"/>
  <c r="I66" i="78"/>
  <c r="I67" i="78"/>
  <c r="I68" i="78"/>
  <c r="I69" i="78"/>
  <c r="I70" i="78"/>
  <c r="I71" i="78"/>
  <c r="I72" i="78"/>
  <c r="I73" i="78"/>
  <c r="I74" i="78"/>
  <c r="I75" i="78"/>
  <c r="I76" i="78"/>
  <c r="I77" i="78"/>
  <c r="I78" i="78"/>
  <c r="I79" i="78"/>
  <c r="I80" i="78"/>
  <c r="I81" i="78"/>
  <c r="I82" i="78"/>
  <c r="I83" i="78"/>
  <c r="I84" i="78"/>
  <c r="I85" i="78"/>
  <c r="I86" i="78"/>
  <c r="I87" i="78"/>
  <c r="I88" i="78"/>
  <c r="I89" i="78"/>
  <c r="I90" i="78"/>
  <c r="I91" i="78"/>
  <c r="I92" i="78"/>
  <c r="I93" i="78"/>
  <c r="I94" i="78"/>
  <c r="I95" i="78"/>
  <c r="I96" i="78"/>
  <c r="I97" i="78"/>
  <c r="I98" i="78"/>
  <c r="I99" i="78"/>
  <c r="I100" i="78"/>
  <c r="I101" i="78"/>
  <c r="I102" i="78"/>
  <c r="I103" i="78"/>
  <c r="I104" i="78"/>
  <c r="I105" i="78"/>
  <c r="I106" i="78"/>
  <c r="I107" i="78"/>
  <c r="I108" i="78"/>
  <c r="I109" i="78"/>
  <c r="I110" i="78"/>
  <c r="I111" i="78"/>
  <c r="I112" i="78"/>
  <c r="I113" i="78"/>
  <c r="I114" i="78"/>
  <c r="I115" i="78"/>
  <c r="I116" i="78"/>
  <c r="I117" i="78"/>
  <c r="I118" i="78"/>
  <c r="I119" i="78"/>
  <c r="F67" i="78"/>
  <c r="F68" i="78"/>
  <c r="F69" i="78"/>
  <c r="F70" i="78"/>
  <c r="F71" i="78"/>
  <c r="F72" i="78"/>
  <c r="F73" i="78"/>
  <c r="F74" i="78"/>
  <c r="F75" i="78"/>
  <c r="F76" i="78"/>
  <c r="F77" i="78"/>
  <c r="F78" i="78"/>
  <c r="F79" i="78"/>
  <c r="F80" i="78"/>
  <c r="F81" i="78"/>
  <c r="F82" i="78"/>
  <c r="F83" i="78"/>
  <c r="F84" i="78"/>
  <c r="F85" i="78"/>
  <c r="F86" i="78"/>
  <c r="F87" i="78"/>
  <c r="F88" i="78"/>
  <c r="F89" i="78"/>
  <c r="F90" i="78"/>
  <c r="F91" i="78"/>
  <c r="F92" i="78"/>
  <c r="F93" i="78"/>
  <c r="F94" i="78"/>
  <c r="F95" i="78"/>
  <c r="F96" i="78"/>
  <c r="F97" i="78"/>
  <c r="F98" i="78"/>
  <c r="F99" i="78"/>
  <c r="F100" i="78"/>
  <c r="F101" i="78"/>
  <c r="F102" i="78"/>
  <c r="F103" i="78"/>
  <c r="F104" i="78"/>
  <c r="F105" i="78"/>
  <c r="F106" i="78"/>
  <c r="F107" i="78"/>
  <c r="F108" i="78"/>
  <c r="F109" i="78"/>
  <c r="F110" i="78"/>
  <c r="F111" i="78"/>
  <c r="F112" i="78"/>
  <c r="F113" i="78"/>
  <c r="F114" i="78"/>
  <c r="F115" i="78"/>
  <c r="F116" i="78"/>
  <c r="F117" i="78"/>
  <c r="F118" i="78"/>
  <c r="F119" i="78"/>
  <c r="I65" i="78"/>
  <c r="K5" i="78"/>
  <c r="J5" i="78"/>
  <c r="I5" i="78"/>
  <c r="H5" i="78"/>
  <c r="G5" i="78"/>
  <c r="F5" i="78"/>
  <c r="D13" i="84"/>
  <c r="D14" i="84"/>
  <c r="D15" i="84"/>
  <c r="D16" i="84"/>
  <c r="D17" i="84"/>
  <c r="D18" i="41"/>
  <c r="D18" i="84"/>
  <c r="G81" i="84"/>
  <c r="D9" i="84"/>
  <c r="F24" i="41"/>
  <c r="F23" i="84"/>
  <c r="F25" i="41"/>
  <c r="F24" i="84"/>
  <c r="F26" i="41"/>
  <c r="F25" i="84"/>
  <c r="F27" i="41"/>
  <c r="F26" i="84"/>
  <c r="F28" i="41"/>
  <c r="F23" i="41"/>
  <c r="F29" i="41"/>
  <c r="F30" i="41"/>
  <c r="F31" i="41"/>
  <c r="V10" i="39"/>
  <c r="I23" i="41"/>
  <c r="I24" i="41"/>
  <c r="I78"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D9" i="40"/>
  <c r="E9" i="40"/>
  <c r="Q9" i="40"/>
  <c r="O10" i="40"/>
  <c r="P10" i="40"/>
  <c r="O22" i="40"/>
  <c r="P22" i="40"/>
  <c r="O23" i="40"/>
  <c r="P23" i="40"/>
  <c r="P9" i="40"/>
  <c r="P26" i="40"/>
  <c r="O27" i="40"/>
  <c r="P27" i="40"/>
  <c r="O28" i="40"/>
  <c r="P28" i="40"/>
  <c r="O29" i="40"/>
  <c r="P29" i="40"/>
  <c r="O30" i="40"/>
  <c r="P30" i="40"/>
  <c r="D4" i="40"/>
  <c r="E12" i="41"/>
  <c r="U9" i="39"/>
  <c r="R9" i="39"/>
  <c r="Y9" i="39"/>
  <c r="R21" i="39"/>
  <c r="U21" i="39"/>
  <c r="Y21" i="39"/>
  <c r="D4" i="39"/>
  <c r="E13" i="41"/>
  <c r="D6" i="39"/>
  <c r="E14" i="41"/>
  <c r="D9" i="82"/>
  <c r="E9" i="82"/>
  <c r="S9" i="82"/>
  <c r="R10" i="82"/>
  <c r="D4" i="82"/>
  <c r="E15" i="41"/>
  <c r="S9" i="76"/>
  <c r="D4" i="76"/>
  <c r="E16" i="41"/>
  <c r="D5" i="39"/>
  <c r="E17" i="41"/>
  <c r="E18" i="41"/>
  <c r="J15" i="55"/>
  <c r="F28" i="84"/>
  <c r="F29" i="84"/>
  <c r="F30" i="84"/>
  <c r="F31" i="84"/>
  <c r="F32" i="84"/>
  <c r="F33" i="84"/>
  <c r="F34" i="84"/>
  <c r="F35" i="84"/>
  <c r="F36" i="84"/>
  <c r="F37" i="84"/>
  <c r="F38" i="84"/>
  <c r="F39" i="84"/>
  <c r="F40" i="84"/>
  <c r="F41" i="84"/>
  <c r="F42" i="84"/>
  <c r="F43" i="84"/>
  <c r="F44" i="84"/>
  <c r="F45" i="84"/>
  <c r="F46" i="84"/>
  <c r="F47" i="84"/>
  <c r="F48" i="84"/>
  <c r="F49" i="84"/>
  <c r="F50" i="84"/>
  <c r="F51" i="84"/>
  <c r="F52" i="84"/>
  <c r="F53" i="84"/>
  <c r="F54" i="84"/>
  <c r="F55" i="84"/>
  <c r="F56" i="84"/>
  <c r="F57" i="84"/>
  <c r="F58" i="84"/>
  <c r="F59" i="84"/>
  <c r="F60" i="84"/>
  <c r="F61" i="84"/>
  <c r="F62" i="84"/>
  <c r="F63" i="84"/>
  <c r="F64" i="84"/>
  <c r="F65" i="84"/>
  <c r="F66" i="84"/>
  <c r="F67" i="84"/>
  <c r="F68" i="84"/>
  <c r="F69" i="84"/>
  <c r="F70" i="84"/>
  <c r="F71" i="84"/>
  <c r="F72" i="84"/>
  <c r="F73" i="84"/>
  <c r="F74" i="84"/>
  <c r="F75" i="84"/>
  <c r="F76" i="84"/>
  <c r="D22" i="84"/>
  <c r="C22" i="84"/>
  <c r="D12" i="84"/>
  <c r="R9" i="82"/>
  <c r="D9" i="71"/>
  <c r="J22" i="84"/>
  <c r="B9" i="84"/>
  <c r="C9" i="71"/>
  <c r="J9" i="71"/>
  <c r="C4" i="71"/>
  <c r="K9" i="41"/>
  <c r="L9" i="84"/>
  <c r="R20" i="55"/>
  <c r="O20" i="55"/>
  <c r="L20" i="55"/>
  <c r="I20" i="55"/>
  <c r="F20" i="55"/>
  <c r="B6" i="55"/>
  <c r="B7" i="55"/>
  <c r="M7" i="55"/>
  <c r="B8" i="55"/>
  <c r="M8" i="55"/>
  <c r="B9" i="55"/>
  <c r="B5" i="55"/>
  <c r="F59" i="55"/>
  <c r="F24" i="55"/>
  <c r="F29" i="55"/>
  <c r="F53" i="55"/>
  <c r="F42" i="55"/>
  <c r="F25" i="55"/>
  <c r="F55" i="55"/>
  <c r="F36" i="55"/>
  <c r="F46" i="55"/>
  <c r="F70" i="55"/>
  <c r="L8" i="55"/>
  <c r="P8" i="55"/>
  <c r="P7" i="55"/>
  <c r="N7" i="55"/>
  <c r="L7" i="55"/>
  <c r="O7" i="55"/>
  <c r="Q7" i="55"/>
  <c r="N6" i="55"/>
  <c r="I30" i="55"/>
  <c r="I38" i="55"/>
  <c r="I46" i="55"/>
  <c r="I54" i="55"/>
  <c r="I62" i="55"/>
  <c r="I70" i="55"/>
  <c r="I22" i="55"/>
  <c r="I27" i="55"/>
  <c r="I35" i="55"/>
  <c r="I43" i="55"/>
  <c r="I51" i="55"/>
  <c r="I59" i="55"/>
  <c r="I67" i="55"/>
  <c r="I75" i="55"/>
  <c r="I44" i="55"/>
  <c r="I24" i="55"/>
  <c r="I32" i="55"/>
  <c r="I40" i="55"/>
  <c r="I48" i="55"/>
  <c r="I56" i="55"/>
  <c r="I64" i="55"/>
  <c r="I72" i="55"/>
  <c r="I39" i="55"/>
  <c r="I55" i="55"/>
  <c r="I63" i="55"/>
  <c r="I60" i="55"/>
  <c r="I29" i="55"/>
  <c r="I37" i="55"/>
  <c r="I45" i="55"/>
  <c r="I53" i="55"/>
  <c r="I61" i="55"/>
  <c r="I69" i="55"/>
  <c r="I47" i="55"/>
  <c r="I71" i="55"/>
  <c r="I26" i="55"/>
  <c r="I34" i="55"/>
  <c r="I42" i="55"/>
  <c r="I50" i="55"/>
  <c r="I58" i="55"/>
  <c r="I66" i="55"/>
  <c r="I74" i="55"/>
  <c r="I23" i="55"/>
  <c r="I31" i="55"/>
  <c r="I25" i="55"/>
  <c r="I33" i="55"/>
  <c r="I41" i="55"/>
  <c r="I49" i="55"/>
  <c r="I57" i="55"/>
  <c r="I65" i="55"/>
  <c r="I73" i="55"/>
  <c r="I28" i="55"/>
  <c r="I36" i="55"/>
  <c r="I52" i="55"/>
  <c r="I68" i="55"/>
  <c r="I21" i="55"/>
  <c r="L25" i="55"/>
  <c r="L33" i="55"/>
  <c r="L41" i="55"/>
  <c r="L49" i="55"/>
  <c r="L57" i="55"/>
  <c r="L65" i="55"/>
  <c r="L73" i="55"/>
  <c r="L71" i="55"/>
  <c r="L30" i="55"/>
  <c r="L38" i="55"/>
  <c r="L46" i="55"/>
  <c r="L54" i="55"/>
  <c r="L62" i="55"/>
  <c r="L70" i="55"/>
  <c r="L22" i="55"/>
  <c r="L27" i="55"/>
  <c r="L35" i="55"/>
  <c r="L43" i="55"/>
  <c r="L51" i="55"/>
  <c r="L59" i="55"/>
  <c r="L67" i="55"/>
  <c r="L75" i="55"/>
  <c r="L26" i="55"/>
  <c r="L34" i="55"/>
  <c r="L42" i="55"/>
  <c r="L50" i="55"/>
  <c r="L58" i="55"/>
  <c r="L66" i="55"/>
  <c r="L21" i="55"/>
  <c r="L55" i="55"/>
  <c r="L24" i="55"/>
  <c r="L32" i="55"/>
  <c r="L40" i="55"/>
  <c r="L48" i="55"/>
  <c r="L56" i="55"/>
  <c r="L64" i="55"/>
  <c r="L72" i="55"/>
  <c r="L39" i="55"/>
  <c r="L47" i="55"/>
  <c r="L29" i="55"/>
  <c r="L37" i="55"/>
  <c r="L45" i="55"/>
  <c r="L53" i="55"/>
  <c r="L61" i="55"/>
  <c r="L69" i="55"/>
  <c r="L74" i="55"/>
  <c r="L28" i="55"/>
  <c r="L36" i="55"/>
  <c r="L44" i="55"/>
  <c r="L52" i="55"/>
  <c r="L60" i="55"/>
  <c r="L68" i="55"/>
  <c r="L23" i="55"/>
  <c r="L31" i="55"/>
  <c r="L63" i="55"/>
  <c r="Q5" i="55"/>
  <c r="N5" i="55"/>
  <c r="O5" i="55"/>
  <c r="M5" i="55"/>
  <c r="L5" i="55"/>
  <c r="O28" i="55"/>
  <c r="O36" i="55"/>
  <c r="O44" i="55"/>
  <c r="O52" i="55"/>
  <c r="O60" i="55"/>
  <c r="O68" i="55"/>
  <c r="O25" i="55"/>
  <c r="O33" i="55"/>
  <c r="O41" i="55"/>
  <c r="O49" i="55"/>
  <c r="O57" i="55"/>
  <c r="O65" i="55"/>
  <c r="O73" i="55"/>
  <c r="O74" i="55"/>
  <c r="O30" i="55"/>
  <c r="O38" i="55"/>
  <c r="O46" i="55"/>
  <c r="O54" i="55"/>
  <c r="O62" i="55"/>
  <c r="O70" i="55"/>
  <c r="O37" i="55"/>
  <c r="O45" i="55"/>
  <c r="O53" i="55"/>
  <c r="O69" i="55"/>
  <c r="O26" i="55"/>
  <c r="O34" i="55"/>
  <c r="O50" i="55"/>
  <c r="O22" i="55"/>
  <c r="O27" i="55"/>
  <c r="O35" i="55"/>
  <c r="O43" i="55"/>
  <c r="O51" i="55"/>
  <c r="O59" i="55"/>
  <c r="O67" i="55"/>
  <c r="O75" i="55"/>
  <c r="O66" i="55"/>
  <c r="O24" i="55"/>
  <c r="O32" i="55"/>
  <c r="O40" i="55"/>
  <c r="O48" i="55"/>
  <c r="O56" i="55"/>
  <c r="O64" i="55"/>
  <c r="O72" i="55"/>
  <c r="O29" i="55"/>
  <c r="O61" i="55"/>
  <c r="O23" i="55"/>
  <c r="O31" i="55"/>
  <c r="O39" i="55"/>
  <c r="O47" i="55"/>
  <c r="O55" i="55"/>
  <c r="O63" i="55"/>
  <c r="O71" i="55"/>
  <c r="O42" i="55"/>
  <c r="O58" i="55"/>
  <c r="O21" i="55"/>
  <c r="N9" i="55"/>
  <c r="L9" i="55"/>
  <c r="O9" i="55"/>
  <c r="P9" i="55"/>
  <c r="Q9" i="55"/>
  <c r="W22" i="39"/>
  <c r="W24" i="39"/>
  <c r="R23" i="55"/>
  <c r="R31" i="55"/>
  <c r="R39" i="55"/>
  <c r="R47" i="55"/>
  <c r="R55" i="55"/>
  <c r="R63" i="55"/>
  <c r="R71" i="55"/>
  <c r="R28" i="55"/>
  <c r="R36" i="55"/>
  <c r="R44" i="55"/>
  <c r="R52" i="55"/>
  <c r="R60" i="55"/>
  <c r="R68" i="55"/>
  <c r="R25" i="55"/>
  <c r="R33" i="55"/>
  <c r="R41" i="55"/>
  <c r="R49" i="55"/>
  <c r="R57" i="55"/>
  <c r="R65" i="55"/>
  <c r="R73" i="55"/>
  <c r="R72" i="55"/>
  <c r="R29" i="55"/>
  <c r="R37" i="55"/>
  <c r="R45" i="55"/>
  <c r="R69" i="55"/>
  <c r="R30" i="55"/>
  <c r="R38" i="55"/>
  <c r="R46" i="55"/>
  <c r="R54" i="55"/>
  <c r="R62" i="55"/>
  <c r="R70" i="55"/>
  <c r="R53" i="55"/>
  <c r="R61" i="55"/>
  <c r="R27" i="55"/>
  <c r="R35" i="55"/>
  <c r="R43" i="55"/>
  <c r="R51" i="55"/>
  <c r="R59" i="55"/>
  <c r="R67" i="55"/>
  <c r="R75" i="55"/>
  <c r="W25" i="39"/>
  <c r="R24" i="55"/>
  <c r="R32" i="55"/>
  <c r="R40" i="55"/>
  <c r="R48" i="55"/>
  <c r="R56" i="55"/>
  <c r="R64" i="55"/>
  <c r="R26" i="55"/>
  <c r="R34" i="55"/>
  <c r="R42" i="55"/>
  <c r="R50" i="55"/>
  <c r="R58" i="55"/>
  <c r="R66" i="55"/>
  <c r="R74" i="55"/>
  <c r="W10" i="39"/>
  <c r="R21" i="55"/>
  <c r="R16" i="55"/>
  <c r="Q15" i="55"/>
  <c r="O15" i="55"/>
  <c r="L16" i="55"/>
  <c r="G23" i="41"/>
  <c r="D15" i="55"/>
  <c r="L23" i="41"/>
  <c r="S15" i="55"/>
  <c r="O16" i="55"/>
  <c r="N15" i="55"/>
  <c r="I16" i="55"/>
  <c r="H23" i="41"/>
  <c r="G15" i="55"/>
  <c r="C16" i="55"/>
  <c r="K24" i="41"/>
  <c r="Q16" i="55"/>
  <c r="I9" i="55"/>
  <c r="R9" i="55"/>
  <c r="K9" i="55"/>
  <c r="F9" i="55"/>
  <c r="T7" i="55"/>
  <c r="S7" i="55"/>
  <c r="H7" i="55"/>
  <c r="R7" i="55"/>
  <c r="K7" i="55"/>
  <c r="J7" i="55"/>
  <c r="F7" i="55"/>
  <c r="E7" i="55"/>
  <c r="D7" i="55"/>
  <c r="I7" i="55"/>
  <c r="G7" i="55"/>
  <c r="C7" i="55"/>
  <c r="R5" i="55"/>
  <c r="K5" i="55"/>
  <c r="T5" i="55"/>
  <c r="I5" i="55"/>
  <c r="H5" i="55"/>
  <c r="C5" i="55"/>
  <c r="J5" i="55"/>
  <c r="F5" i="55"/>
  <c r="E5" i="55"/>
  <c r="J8" i="55"/>
  <c r="S8" i="55"/>
  <c r="I8" i="55"/>
  <c r="G8" i="55"/>
  <c r="K8" i="55"/>
  <c r="R6" i="55"/>
  <c r="K6" i="55"/>
  <c r="E6" i="55"/>
  <c r="D6" i="55"/>
  <c r="T6" i="55"/>
  <c r="S6" i="55"/>
  <c r="H6" i="55"/>
  <c r="G6" i="55"/>
  <c r="C6" i="55"/>
  <c r="J6" i="55"/>
  <c r="F6" i="55"/>
  <c r="F22" i="84"/>
  <c r="E5" i="78"/>
  <c r="F65" i="78"/>
  <c r="D5" i="78"/>
  <c r="H9" i="55"/>
  <c r="T9" i="55"/>
  <c r="S5" i="55"/>
  <c r="G5" i="55"/>
  <c r="K22" i="84"/>
  <c r="K16" i="55"/>
  <c r="C15" i="55"/>
  <c r="G24" i="41"/>
  <c r="E16" i="55"/>
  <c r="L22" i="84"/>
  <c r="R15" i="55"/>
  <c r="H24" i="41"/>
  <c r="H16" i="55"/>
  <c r="F15" i="55"/>
  <c r="M23" i="41"/>
  <c r="M22" i="84"/>
  <c r="L88" i="78"/>
  <c r="K101" i="78"/>
  <c r="L112" i="78"/>
  <c r="L104" i="78"/>
  <c r="L96" i="78"/>
  <c r="L80" i="78"/>
  <c r="L72" i="78"/>
  <c r="K91" i="78"/>
  <c r="J115" i="78"/>
  <c r="J107" i="78"/>
  <c r="J99" i="78"/>
  <c r="J91" i="78"/>
  <c r="J83" i="78"/>
  <c r="J75" i="78"/>
  <c r="J67" i="78"/>
  <c r="L115" i="78"/>
  <c r="L107" i="78"/>
  <c r="L99" i="78"/>
  <c r="L91" i="78"/>
  <c r="L83" i="78"/>
  <c r="L65" i="78"/>
  <c r="L75" i="78"/>
  <c r="L67" i="78"/>
  <c r="K79" i="78"/>
  <c r="K107" i="78"/>
  <c r="K75" i="78"/>
  <c r="M37" i="78"/>
  <c r="L58" i="78"/>
  <c r="L30" i="78"/>
  <c r="L52" i="78"/>
  <c r="L28" i="78"/>
  <c r="L20" i="78"/>
  <c r="L12" i="78"/>
  <c r="L56" i="78"/>
  <c r="L48" i="78"/>
  <c r="L40" i="78"/>
  <c r="L32" i="78"/>
  <c r="L24" i="78"/>
  <c r="L16" i="78"/>
  <c r="L8" i="78"/>
  <c r="M21" i="78"/>
  <c r="L50" i="78"/>
  <c r="L42" i="78"/>
  <c r="L34" i="78"/>
  <c r="L26" i="78"/>
  <c r="L18" i="78"/>
  <c r="L10" i="78"/>
  <c r="M55" i="78"/>
  <c r="M47" i="78"/>
  <c r="L36" i="78"/>
  <c r="M33" i="78"/>
  <c r="M17" i="78"/>
  <c r="L54" i="78"/>
  <c r="L46" i="78"/>
  <c r="L38" i="78"/>
  <c r="L22" i="78"/>
  <c r="L14" i="78"/>
  <c r="M51" i="78"/>
  <c r="U29" i="55"/>
  <c r="M44" i="78"/>
  <c r="M20" i="78"/>
  <c r="L47" i="78"/>
  <c r="M52" i="78"/>
  <c r="M36" i="78"/>
  <c r="M28" i="78"/>
  <c r="M12" i="78"/>
  <c r="L116" i="78"/>
  <c r="L108" i="78"/>
  <c r="L100" i="78"/>
  <c r="L92" i="78"/>
  <c r="L84" i="78"/>
  <c r="L76" i="78"/>
  <c r="L68" i="78"/>
  <c r="L113" i="78"/>
  <c r="L97" i="78"/>
  <c r="L89" i="78"/>
  <c r="L81" i="78"/>
  <c r="L85" i="78"/>
  <c r="K113" i="78"/>
  <c r="K97" i="78"/>
  <c r="K89" i="78"/>
  <c r="K73" i="78"/>
  <c r="L79" i="78"/>
  <c r="K86" i="78"/>
  <c r="K70" i="78"/>
  <c r="L103" i="78"/>
  <c r="L71" i="78"/>
  <c r="K119" i="78"/>
  <c r="K111" i="78"/>
  <c r="K103" i="78"/>
  <c r="K95" i="78"/>
  <c r="K87" i="78"/>
  <c r="K71" i="78"/>
  <c r="K117" i="78"/>
  <c r="K109" i="78"/>
  <c r="K93" i="78"/>
  <c r="K85" i="78"/>
  <c r="K77" i="78"/>
  <c r="K69" i="78"/>
  <c r="K105" i="78"/>
  <c r="K81" i="78"/>
  <c r="M81" i="78"/>
  <c r="K114" i="78"/>
  <c r="K106" i="78"/>
  <c r="K98" i="78"/>
  <c r="K90" i="78"/>
  <c r="K82" i="78"/>
  <c r="K74" i="78"/>
  <c r="C17" i="55"/>
  <c r="J65" i="78"/>
  <c r="U24" i="55"/>
  <c r="L118" i="78"/>
  <c r="K118" i="78"/>
  <c r="M118" i="78"/>
  <c r="L110" i="78"/>
  <c r="L102" i="78"/>
  <c r="L94" i="78"/>
  <c r="L86" i="78"/>
  <c r="L78" i="78"/>
  <c r="L70" i="78"/>
  <c r="K102" i="78"/>
  <c r="L109" i="78"/>
  <c r="L93" i="78"/>
  <c r="L77" i="78"/>
  <c r="L69" i="78"/>
  <c r="L114" i="78"/>
  <c r="L106" i="78"/>
  <c r="L98" i="78"/>
  <c r="L90" i="78"/>
  <c r="L82" i="78"/>
  <c r="L74" i="78"/>
  <c r="W21" i="39"/>
  <c r="L117" i="78"/>
  <c r="L101" i="78"/>
  <c r="K65" i="78"/>
  <c r="K112" i="78"/>
  <c r="K96" i="78"/>
  <c r="K80" i="78"/>
  <c r="M80" i="78"/>
  <c r="U36" i="55"/>
  <c r="K110" i="78"/>
  <c r="K94" i="78"/>
  <c r="K78" i="78"/>
  <c r="L95" i="78"/>
  <c r="K115" i="78"/>
  <c r="K99" i="78"/>
  <c r="K83" i="78"/>
  <c r="K67" i="78"/>
  <c r="I120" i="78"/>
  <c r="L105" i="78"/>
  <c r="L73" i="78"/>
  <c r="U25" i="55"/>
  <c r="O17" i="55"/>
  <c r="M5" i="78"/>
  <c r="L57" i="78"/>
  <c r="L9" i="78"/>
  <c r="M54" i="78"/>
  <c r="M46" i="78"/>
  <c r="M38" i="78"/>
  <c r="M30" i="78"/>
  <c r="M22" i="78"/>
  <c r="M14" i="78"/>
  <c r="I76" i="55"/>
  <c r="U53" i="55"/>
  <c r="U70" i="55"/>
  <c r="M57" i="78"/>
  <c r="M49" i="78"/>
  <c r="M41" i="78"/>
  <c r="M25" i="78"/>
  <c r="M9" i="78"/>
  <c r="U46" i="55"/>
  <c r="U59" i="55"/>
  <c r="L76" i="55"/>
  <c r="L44" i="78"/>
  <c r="M53" i="78"/>
  <c r="M45" i="78"/>
  <c r="M29" i="78"/>
  <c r="M13" i="78"/>
  <c r="M39" i="78"/>
  <c r="M31" i="78"/>
  <c r="M23" i="78"/>
  <c r="M15" i="78"/>
  <c r="M7" i="78"/>
  <c r="R17" i="55"/>
  <c r="L51" i="78"/>
  <c r="M56" i="78"/>
  <c r="M48" i="78"/>
  <c r="M40" i="78"/>
  <c r="M32" i="78"/>
  <c r="M24" i="78"/>
  <c r="M16" i="78"/>
  <c r="M8" i="78"/>
  <c r="L53" i="78"/>
  <c r="L45" i="78"/>
  <c r="L37" i="78"/>
  <c r="L29" i="78"/>
  <c r="L21" i="78"/>
  <c r="L13" i="78"/>
  <c r="M58" i="78"/>
  <c r="M50" i="78"/>
  <c r="M42" i="78"/>
  <c r="M34" i="78"/>
  <c r="M26" i="78"/>
  <c r="M18" i="78"/>
  <c r="M10" i="78"/>
  <c r="L55" i="78"/>
  <c r="L39" i="78"/>
  <c r="L31" i="78"/>
  <c r="L23" i="78"/>
  <c r="L15" i="78"/>
  <c r="L7" i="78"/>
  <c r="M59" i="78"/>
  <c r="M43" i="78"/>
  <c r="M35" i="78"/>
  <c r="M27" i="78"/>
  <c r="M19" i="78"/>
  <c r="M11" i="78"/>
  <c r="G22" i="84"/>
  <c r="V9" i="39"/>
  <c r="L15" i="84"/>
  <c r="L11" i="84"/>
  <c r="L12" i="84"/>
  <c r="O76" i="55"/>
  <c r="H22" i="84"/>
  <c r="Q17" i="55"/>
  <c r="U55" i="55"/>
  <c r="O9" i="40"/>
  <c r="K10" i="55"/>
  <c r="U7" i="55"/>
  <c r="U42" i="55"/>
  <c r="K104" i="78"/>
  <c r="M104" i="78"/>
  <c r="K72" i="78"/>
  <c r="L59" i="78"/>
  <c r="L43" i="78"/>
  <c r="L35" i="78"/>
  <c r="L27" i="78"/>
  <c r="L19" i="78"/>
  <c r="L11" i="78"/>
  <c r="I6" i="78"/>
  <c r="I60" i="78"/>
  <c r="F57" i="55"/>
  <c r="U57" i="55"/>
  <c r="F31" i="55"/>
  <c r="U31" i="55"/>
  <c r="F26" i="55"/>
  <c r="U26" i="55"/>
  <c r="F56" i="55"/>
  <c r="U56" i="55"/>
  <c r="F35" i="55"/>
  <c r="U35" i="55"/>
  <c r="K88" i="78"/>
  <c r="M88" i="78"/>
  <c r="E15" i="55"/>
  <c r="I15" i="55"/>
  <c r="I17" i="55"/>
  <c r="H8" i="55"/>
  <c r="H10" i="55"/>
  <c r="P15" i="55"/>
  <c r="N8" i="55"/>
  <c r="N10" i="55"/>
  <c r="F52" i="55"/>
  <c r="U52" i="55"/>
  <c r="F23" i="55"/>
  <c r="U23" i="55"/>
  <c r="F65" i="55"/>
  <c r="U65" i="55"/>
  <c r="F40" i="55"/>
  <c r="U40" i="55"/>
  <c r="F27" i="55"/>
  <c r="U27" i="55"/>
  <c r="F27" i="84"/>
  <c r="L119" i="78"/>
  <c r="L111" i="78"/>
  <c r="M111" i="78"/>
  <c r="L87" i="78"/>
  <c r="M87" i="78"/>
  <c r="G120" i="78"/>
  <c r="F73" i="55"/>
  <c r="U73" i="55"/>
  <c r="F44" i="55"/>
  <c r="U44" i="55"/>
  <c r="F33" i="55"/>
  <c r="U33" i="55"/>
  <c r="F69" i="55"/>
  <c r="U69" i="55"/>
  <c r="F32" i="55"/>
  <c r="U32" i="55"/>
  <c r="M6" i="55"/>
  <c r="O6" i="55"/>
  <c r="M9" i="55"/>
  <c r="L49" i="78"/>
  <c r="L41" i="78"/>
  <c r="L33" i="78"/>
  <c r="L25" i="78"/>
  <c r="L17" i="78"/>
  <c r="K6" i="78"/>
  <c r="K60" i="78"/>
  <c r="F51" i="55"/>
  <c r="U51" i="55"/>
  <c r="F48" i="55"/>
  <c r="U48" i="55"/>
  <c r="F61" i="55"/>
  <c r="U61" i="55"/>
  <c r="F58" i="55"/>
  <c r="U58" i="55"/>
  <c r="F47" i="55"/>
  <c r="U47" i="55"/>
  <c r="F68" i="55"/>
  <c r="U68" i="55"/>
  <c r="F49" i="55"/>
  <c r="U49" i="55"/>
  <c r="F67" i="55"/>
  <c r="U67" i="55"/>
  <c r="F64" i="55"/>
  <c r="U64" i="55"/>
  <c r="F60" i="55"/>
  <c r="U60" i="55"/>
  <c r="F74" i="55"/>
  <c r="U74" i="55"/>
  <c r="F63" i="55"/>
  <c r="U63" i="55"/>
  <c r="F30" i="55"/>
  <c r="U30" i="55"/>
  <c r="F21" i="55"/>
  <c r="P5" i="55"/>
  <c r="L24" i="41"/>
  <c r="T16" i="55"/>
  <c r="D8" i="55"/>
  <c r="T8" i="55"/>
  <c r="T10" i="55"/>
  <c r="C9" i="55"/>
  <c r="F16" i="55"/>
  <c r="F17" i="55"/>
  <c r="Q6" i="55"/>
  <c r="F62" i="55"/>
  <c r="U62" i="55"/>
  <c r="F28" i="55"/>
  <c r="U28" i="55"/>
  <c r="F66" i="55"/>
  <c r="U66" i="55"/>
  <c r="F45" i="55"/>
  <c r="U45" i="55"/>
  <c r="F41" i="55"/>
  <c r="U41" i="55"/>
  <c r="M85" i="78"/>
  <c r="K116" i="78"/>
  <c r="K108" i="78"/>
  <c r="K100" i="78"/>
  <c r="K92" i="78"/>
  <c r="K84" i="78"/>
  <c r="K76" i="78"/>
  <c r="K68" i="78"/>
  <c r="H15" i="55"/>
  <c r="H17" i="55"/>
  <c r="I22" i="84"/>
  <c r="I6" i="55"/>
  <c r="E8" i="55"/>
  <c r="F8" i="55"/>
  <c r="F10" i="55"/>
  <c r="L15" i="55"/>
  <c r="L17" i="55"/>
  <c r="L6" i="55"/>
  <c r="L10" i="55"/>
  <c r="Q8" i="55"/>
  <c r="F54" i="55"/>
  <c r="U54" i="55"/>
  <c r="F71" i="55"/>
  <c r="U71" i="55"/>
  <c r="F50" i="55"/>
  <c r="U50" i="55"/>
  <c r="F37" i="55"/>
  <c r="U37" i="55"/>
  <c r="F75" i="55"/>
  <c r="U75" i="55"/>
  <c r="J9" i="55"/>
  <c r="J10" i="55"/>
  <c r="E6" i="78"/>
  <c r="J116" i="78"/>
  <c r="J108" i="78"/>
  <c r="J100" i="78"/>
  <c r="J92" i="78"/>
  <c r="J84" i="78"/>
  <c r="J76" i="78"/>
  <c r="J68" i="78"/>
  <c r="T15" i="55"/>
  <c r="K15" i="55"/>
  <c r="K17" i="55"/>
  <c r="L5" i="78"/>
  <c r="C8" i="55"/>
  <c r="R8" i="55"/>
  <c r="R10" i="55"/>
  <c r="E9" i="55"/>
  <c r="J24" i="41"/>
  <c r="N16" i="55"/>
  <c r="N17" i="55"/>
  <c r="M15" i="55"/>
  <c r="P6" i="55"/>
  <c r="O8" i="55"/>
  <c r="F38" i="55"/>
  <c r="U38" i="55"/>
  <c r="F39" i="55"/>
  <c r="U39" i="55"/>
  <c r="F34" i="55"/>
  <c r="U34" i="55"/>
  <c r="F72" i="55"/>
  <c r="U72" i="55"/>
  <c r="F43" i="55"/>
  <c r="U43" i="55"/>
  <c r="H120" i="78"/>
  <c r="D6" i="78"/>
  <c r="M98" i="78"/>
  <c r="M90" i="78"/>
  <c r="M100" i="78"/>
  <c r="M112" i="78"/>
  <c r="M89" i="78"/>
  <c r="M101" i="78"/>
  <c r="M79" i="78"/>
  <c r="M107" i="78"/>
  <c r="M96" i="78"/>
  <c r="M109" i="78"/>
  <c r="M86" i="78"/>
  <c r="J78" i="41"/>
  <c r="J77" i="84"/>
  <c r="F66" i="78"/>
  <c r="L66" i="78"/>
  <c r="L120" i="78"/>
  <c r="M75" i="78"/>
  <c r="M72" i="78"/>
  <c r="M117" i="78"/>
  <c r="M103" i="78"/>
  <c r="M99" i="78"/>
  <c r="M70" i="78"/>
  <c r="M115" i="78"/>
  <c r="M113" i="78"/>
  <c r="M91" i="78"/>
  <c r="M105" i="78"/>
  <c r="M10" i="55"/>
  <c r="E15" i="84"/>
  <c r="M69" i="78"/>
  <c r="M78" i="78"/>
  <c r="M94" i="78"/>
  <c r="M106" i="78"/>
  <c r="M68" i="78"/>
  <c r="M83" i="78"/>
  <c r="M67" i="78"/>
  <c r="M93" i="78"/>
  <c r="M97" i="78"/>
  <c r="M114" i="78"/>
  <c r="M71" i="78"/>
  <c r="M73" i="78"/>
  <c r="M95" i="78"/>
  <c r="J6" i="78"/>
  <c r="J60" i="78"/>
  <c r="T17" i="55"/>
  <c r="O10" i="55"/>
  <c r="M116" i="78"/>
  <c r="M110" i="78"/>
  <c r="M92" i="78"/>
  <c r="M65" i="78"/>
  <c r="M74" i="78"/>
  <c r="M119" i="78"/>
  <c r="M77" i="78"/>
  <c r="M102" i="78"/>
  <c r="M82" i="78"/>
  <c r="M76" i="78"/>
  <c r="M108" i="78"/>
  <c r="M84" i="78"/>
  <c r="E10" i="55"/>
  <c r="R22" i="55"/>
  <c r="R76" i="55"/>
  <c r="D9" i="55"/>
  <c r="H6" i="78"/>
  <c r="H60" i="78"/>
  <c r="G6" i="78"/>
  <c r="G60" i="78"/>
  <c r="U8" i="55"/>
  <c r="Q10" i="55"/>
  <c r="P10" i="55"/>
  <c r="U21" i="55"/>
  <c r="C10" i="55"/>
  <c r="D60" i="78"/>
  <c r="U6" i="55"/>
  <c r="I10" i="55"/>
  <c r="E17" i="55"/>
  <c r="U15" i="55"/>
  <c r="R9" i="76"/>
  <c r="E60" i="78"/>
  <c r="F120" i="78"/>
  <c r="J23" i="84"/>
  <c r="M16" i="55"/>
  <c r="M17" i="55"/>
  <c r="E66" i="78"/>
  <c r="K66" i="78"/>
  <c r="K120" i="78"/>
  <c r="E4" i="82"/>
  <c r="G15" i="41"/>
  <c r="G15" i="84"/>
  <c r="F6" i="78"/>
  <c r="F60" i="78"/>
  <c r="D16" i="55"/>
  <c r="E4" i="40"/>
  <c r="G12" i="41"/>
  <c r="G12" i="84"/>
  <c r="F22" i="55"/>
  <c r="F76" i="55"/>
  <c r="D5" i="55"/>
  <c r="D10" i="55"/>
  <c r="D66" i="78"/>
  <c r="D120" i="78"/>
  <c r="S9" i="55"/>
  <c r="S10" i="55"/>
  <c r="G9" i="55"/>
  <c r="G10" i="55"/>
  <c r="E5" i="39"/>
  <c r="G17" i="41"/>
  <c r="G17" i="84"/>
  <c r="G16" i="55"/>
  <c r="G17" i="55"/>
  <c r="L23" i="84"/>
  <c r="E16" i="84"/>
  <c r="E4" i="76"/>
  <c r="G16" i="41"/>
  <c r="G16" i="84"/>
  <c r="I23" i="84"/>
  <c r="J16" i="55"/>
  <c r="J17" i="55"/>
  <c r="I77" i="84"/>
  <c r="E4" i="39"/>
  <c r="G13" i="41"/>
  <c r="G13" i="84"/>
  <c r="E13" i="84"/>
  <c r="M6" i="78"/>
  <c r="M60" i="78"/>
  <c r="K78" i="41"/>
  <c r="K77" i="84"/>
  <c r="K23" i="84"/>
  <c r="P16" i="55"/>
  <c r="P17" i="55"/>
  <c r="E14" i="84"/>
  <c r="E6" i="39"/>
  <c r="G14" i="41"/>
  <c r="G14" i="84"/>
  <c r="E120" i="78"/>
  <c r="S16" i="55"/>
  <c r="S17" i="55"/>
  <c r="L78" i="41"/>
  <c r="L77" i="84"/>
  <c r="M24" i="41"/>
  <c r="M23" i="84"/>
  <c r="G78" i="41"/>
  <c r="G77" i="84"/>
  <c r="G23" i="84"/>
  <c r="E12" i="84"/>
  <c r="L6" i="78"/>
  <c r="L60" i="78"/>
  <c r="U5" i="55"/>
  <c r="U22" i="55"/>
  <c r="U76" i="55"/>
  <c r="J66" i="78"/>
  <c r="M66" i="78"/>
  <c r="M120" i="78"/>
  <c r="U9" i="55"/>
  <c r="E17" i="84"/>
  <c r="H78" i="41"/>
  <c r="H77" i="84"/>
  <c r="H23" i="84"/>
  <c r="D17" i="55"/>
  <c r="U10" i="55"/>
  <c r="U16" i="55"/>
  <c r="U17" i="55"/>
  <c r="J120" i="78"/>
  <c r="M78" i="41"/>
  <c r="M77" i="84"/>
  <c r="E18" i="84"/>
  <c r="L13" i="84"/>
  <c r="L14" i="84"/>
  <c r="L17" i="84"/>
</calcChain>
</file>

<file path=xl/sharedStrings.xml><?xml version="1.0" encoding="utf-8"?>
<sst xmlns="http://schemas.openxmlformats.org/spreadsheetml/2006/main" count="3204" uniqueCount="1014">
  <si>
    <t>Country</t>
  </si>
  <si>
    <t>Austria</t>
  </si>
  <si>
    <t>Belgium</t>
  </si>
  <si>
    <t>Cyprus</t>
  </si>
  <si>
    <t>Bulgaria</t>
  </si>
  <si>
    <t>Afghanistan</t>
  </si>
  <si>
    <t>P1</t>
  </si>
  <si>
    <t>P2</t>
  </si>
  <si>
    <t>P3</t>
  </si>
  <si>
    <t>P4</t>
  </si>
  <si>
    <t>P5</t>
  </si>
  <si>
    <t>P6</t>
  </si>
  <si>
    <t>P7</t>
  </si>
  <si>
    <t>P8</t>
  </si>
  <si>
    <t>P9</t>
  </si>
  <si>
    <t>P10</t>
  </si>
  <si>
    <t>P11</t>
  </si>
  <si>
    <t>P12</t>
  </si>
  <si>
    <t>P14</t>
  </si>
  <si>
    <t>P15</t>
  </si>
  <si>
    <t>P16</t>
  </si>
  <si>
    <t>P17</t>
  </si>
  <si>
    <t>P18</t>
  </si>
  <si>
    <t>P19</t>
  </si>
  <si>
    <t>P20</t>
  </si>
  <si>
    <t>Denmark</t>
  </si>
  <si>
    <t>Ireland</t>
  </si>
  <si>
    <t>Liechtenstein</t>
  </si>
  <si>
    <t>Netherlands</t>
  </si>
  <si>
    <t>Norway</t>
  </si>
  <si>
    <t>Sweden</t>
  </si>
  <si>
    <t>Finland</t>
  </si>
  <si>
    <t>France</t>
  </si>
  <si>
    <t>Germany</t>
  </si>
  <si>
    <t>Iceland</t>
  </si>
  <si>
    <t>Italy</t>
  </si>
  <si>
    <t>United Kingdom</t>
  </si>
  <si>
    <t>Czech Republic</t>
  </si>
  <si>
    <t>Greece</t>
  </si>
  <si>
    <t>Malta</t>
  </si>
  <si>
    <t>Portugal</t>
  </si>
  <si>
    <t>Slovenia</t>
  </si>
  <si>
    <t>Spain</t>
  </si>
  <si>
    <t>Croatia</t>
  </si>
  <si>
    <t>Estonia</t>
  </si>
  <si>
    <t>Hungary</t>
  </si>
  <si>
    <t>Latvia</t>
  </si>
  <si>
    <t>Lithuania</t>
  </si>
  <si>
    <t>Poland</t>
  </si>
  <si>
    <t>Romania</t>
  </si>
  <si>
    <t>Turkey</t>
  </si>
  <si>
    <t>Israel</t>
  </si>
  <si>
    <t>Albania</t>
  </si>
  <si>
    <t>Algeria</t>
  </si>
  <si>
    <t>Argentina</t>
  </si>
  <si>
    <t>Armenia</t>
  </si>
  <si>
    <t>Azerbaijan</t>
  </si>
  <si>
    <t>Bangladesh</t>
  </si>
  <si>
    <t>Belarus</t>
  </si>
  <si>
    <t>Bhutan</t>
  </si>
  <si>
    <t>Bolivia</t>
  </si>
  <si>
    <t>Bosnia and Herzegovina</t>
  </si>
  <si>
    <t>Brazil</t>
  </si>
  <si>
    <t>Cambodia</t>
  </si>
  <si>
    <t>China</t>
  </si>
  <si>
    <t>Colombia</t>
  </si>
  <si>
    <t>Costa Rica</t>
  </si>
  <si>
    <t>Cuba</t>
  </si>
  <si>
    <t>Ecuador</t>
  </si>
  <si>
    <t>Egypt</t>
  </si>
  <si>
    <t>Georgia</t>
  </si>
  <si>
    <t>Guatemala</t>
  </si>
  <si>
    <t>Honduras</t>
  </si>
  <si>
    <t>India</t>
  </si>
  <si>
    <t>Indonesia</t>
  </si>
  <si>
    <t>Iran</t>
  </si>
  <si>
    <t>Iraq</t>
  </si>
  <si>
    <t>Jordan</t>
  </si>
  <si>
    <t>Kyrgyzstan</t>
  </si>
  <si>
    <t>Laos</t>
  </si>
  <si>
    <t>Lebanon</t>
  </si>
  <si>
    <t>Libya</t>
  </si>
  <si>
    <t>Malaysia</t>
  </si>
  <si>
    <t>Maldives</t>
  </si>
  <si>
    <t>Mexico</t>
  </si>
  <si>
    <t>Moldova</t>
  </si>
  <si>
    <t>Mongolia</t>
  </si>
  <si>
    <t>Montenegro</t>
  </si>
  <si>
    <t>Morocco</t>
  </si>
  <si>
    <t>Nepal</t>
  </si>
  <si>
    <t>Nicaragua</t>
  </si>
  <si>
    <t>Pakistan</t>
  </si>
  <si>
    <t>Panama</t>
  </si>
  <si>
    <t>Paraguay</t>
  </si>
  <si>
    <t>Philippines</t>
  </si>
  <si>
    <t>Serbia</t>
  </si>
  <si>
    <t>South Africa</t>
  </si>
  <si>
    <t>Syria</t>
  </si>
  <si>
    <t>Tajikistan</t>
  </si>
  <si>
    <t>Thailand</t>
  </si>
  <si>
    <t>Tunisia</t>
  </si>
  <si>
    <t>Turkmenistan</t>
  </si>
  <si>
    <t>Uzbekistan</t>
  </si>
  <si>
    <t>Venezuela</t>
  </si>
  <si>
    <t>Vietnam</t>
  </si>
  <si>
    <t>Yemen</t>
  </si>
  <si>
    <t>P21</t>
  </si>
  <si>
    <t>P22</t>
  </si>
  <si>
    <t>P23</t>
  </si>
  <si>
    <t>P24</t>
  </si>
  <si>
    <t>P25</t>
  </si>
  <si>
    <t>P26</t>
  </si>
  <si>
    <t>P27</t>
  </si>
  <si>
    <t>P28</t>
  </si>
  <si>
    <t>P29</t>
  </si>
  <si>
    <t>P30</t>
  </si>
  <si>
    <t>P31</t>
  </si>
  <si>
    <t>P32</t>
  </si>
  <si>
    <t>P33</t>
  </si>
  <si>
    <t>P34</t>
  </si>
  <si>
    <t>P35</t>
  </si>
  <si>
    <t>P36</t>
  </si>
  <si>
    <t>P37</t>
  </si>
  <si>
    <t>P38</t>
  </si>
  <si>
    <t>P39</t>
  </si>
  <si>
    <t>P40</t>
  </si>
  <si>
    <t>Teacher/Trainer/Researcher</t>
  </si>
  <si>
    <t>Manager</t>
  </si>
  <si>
    <t>Nature, type and specifications of the item</t>
  </si>
  <si>
    <t>Key Action 2: Cooperation for innovation and the exchange of good practices</t>
  </si>
  <si>
    <t>Luxembourg</t>
  </si>
  <si>
    <t>Peru</t>
  </si>
  <si>
    <t>P41</t>
  </si>
  <si>
    <t>P42</t>
  </si>
  <si>
    <t>P43</t>
  </si>
  <si>
    <t>P44</t>
  </si>
  <si>
    <t>P45</t>
  </si>
  <si>
    <t>P46</t>
  </si>
  <si>
    <t>P47</t>
  </si>
  <si>
    <t>P48</t>
  </si>
  <si>
    <t>P49</t>
  </si>
  <si>
    <t>P50</t>
  </si>
  <si>
    <t>Partner 
N°</t>
  </si>
  <si>
    <t>Name of Partner</t>
  </si>
  <si>
    <t>Slovakia</t>
  </si>
  <si>
    <t>P13</t>
  </si>
  <si>
    <t>P51</t>
  </si>
  <si>
    <t>P52</t>
  </si>
  <si>
    <t>P53</t>
  </si>
  <si>
    <t>P54</t>
  </si>
  <si>
    <t>P55</t>
  </si>
  <si>
    <t>Work
Package</t>
  </si>
  <si>
    <t>1. Staff Costs</t>
  </si>
  <si>
    <t>Palestine</t>
  </si>
  <si>
    <t>Kosovo</t>
  </si>
  <si>
    <t>Development</t>
  </si>
  <si>
    <t>Preparation</t>
  </si>
  <si>
    <t>Management</t>
  </si>
  <si>
    <t>PR/PA</t>
  </si>
  <si>
    <t>Budget Breakdown by Workpackage / Budget Headings</t>
  </si>
  <si>
    <t>DISTRIBUTION OF THE GRANT BY ORGANISATION (in EUR)</t>
  </si>
  <si>
    <t>Ukraine</t>
  </si>
  <si>
    <t>Russia</t>
  </si>
  <si>
    <t>4. Equipment Costs</t>
  </si>
  <si>
    <t>5. Subcontracting Costs</t>
  </si>
  <si>
    <t>2. Travel Costs</t>
  </si>
  <si>
    <t>3. Costs of Stay</t>
  </si>
  <si>
    <t>Source of Co-financing**</t>
  </si>
  <si>
    <t>1. Staff 
Costs</t>
  </si>
  <si>
    <t>2. Travel 
Costs</t>
  </si>
  <si>
    <t>3. Costs of 
Stay</t>
  </si>
  <si>
    <t>4. Equipment 
Costs</t>
  </si>
  <si>
    <t>5. Subcontracting 
Costs</t>
  </si>
  <si>
    <t>Programme Countries</t>
  </si>
  <si>
    <t>Partner Countries</t>
  </si>
  <si>
    <t>3. Costs 
of Stay</t>
  </si>
  <si>
    <t>4. Equipment
Costs</t>
  </si>
  <si>
    <t>5. Subcontracting
Costs</t>
  </si>
  <si>
    <t>Budget Breakdown by Programme or Partner Countries / Budget Headings</t>
  </si>
  <si>
    <t>Partner
N°</t>
  </si>
  <si>
    <t>Budget Breakdown by Partner / Work Package</t>
  </si>
  <si>
    <t>Staff</t>
  </si>
  <si>
    <t>Student</t>
  </si>
  <si>
    <t>Partner N°</t>
  </si>
  <si>
    <t>Check
Data
Encoding</t>
  </si>
  <si>
    <t>** e.g.: governmental grant, organisation/institution's own resources</t>
  </si>
  <si>
    <t>Myanmar</t>
  </si>
  <si>
    <t>Work Package</t>
  </si>
  <si>
    <t>Category 2</t>
  </si>
  <si>
    <t>Sri Lanka</t>
  </si>
  <si>
    <t>El Salvador</t>
  </si>
  <si>
    <t>Capacity Building in the field of higher education</t>
  </si>
  <si>
    <t>Administrative Staff</t>
  </si>
  <si>
    <t>Technical Staff</t>
  </si>
  <si>
    <t>Quality Plan</t>
  </si>
  <si>
    <t>Dissemination &amp; Exploitation</t>
  </si>
  <si>
    <t>DPR Korea</t>
  </si>
  <si>
    <t>Kazakstan</t>
  </si>
  <si>
    <t>Name of Staff Member</t>
  </si>
  <si>
    <t>Supporting Document Ref.</t>
  </si>
  <si>
    <t>1. Grant Awarded (in EUR)</t>
  </si>
  <si>
    <t>Budget Heading</t>
  </si>
  <si>
    <t>Supporting 
Document Ref.</t>
  </si>
  <si>
    <t>Name of the Person travelling</t>
  </si>
  <si>
    <r>
      <rPr>
        <b/>
        <u/>
        <sz val="14"/>
        <rFont val="Arial Narrow"/>
        <family val="2"/>
      </rPr>
      <t>City and Country</t>
    </r>
    <r>
      <rPr>
        <b/>
        <sz val="14"/>
        <rFont val="Arial Narrow"/>
        <family val="2"/>
      </rPr>
      <t xml:space="preserve"> of 
Departure</t>
    </r>
  </si>
  <si>
    <r>
      <rPr>
        <b/>
        <u/>
        <sz val="14"/>
        <rFont val="Arial Narrow"/>
        <family val="2"/>
      </rPr>
      <t>City and Country</t>
    </r>
    <r>
      <rPr>
        <b/>
        <sz val="14"/>
        <rFont val="Arial Narrow"/>
        <family val="2"/>
      </rPr>
      <t xml:space="preserve"> of 
Destination</t>
    </r>
  </si>
  <si>
    <t>Budget Headings</t>
  </si>
  <si>
    <t>REQUEST FOR PAYMENT</t>
  </si>
  <si>
    <t xml:space="preserve"> IBAN</t>
  </si>
  <si>
    <t>2. Budget Spent (in EUR)</t>
  </si>
  <si>
    <t>Other</t>
  </si>
  <si>
    <t>Co-financing (for information only)</t>
  </si>
  <si>
    <t>Number 
of days for Costs of Stay</t>
  </si>
  <si>
    <t>Budget Breakdown by Partner / Category of Staff</t>
  </si>
  <si>
    <t>Budget Breakdown by Partner / Travel Costs &amp; Costs of Stay</t>
  </si>
  <si>
    <t>Number of
Days</t>
  </si>
  <si>
    <t>Total
(in EUR)</t>
  </si>
  <si>
    <t>Total
Days</t>
  </si>
  <si>
    <t>Travel Costs
(in EUR)</t>
  </si>
  <si>
    <t>Costs of Stay
(in EUR)</t>
  </si>
  <si>
    <t>Total Travel Costs
(in EUR)</t>
  </si>
  <si>
    <t>Total Costs of Stay
(in EUR)</t>
  </si>
  <si>
    <t>Total Costs of Stay (in EUR)</t>
  </si>
  <si>
    <t>Providing company</t>
  </si>
  <si>
    <t>Date:_____________________________</t>
  </si>
  <si>
    <t>Budget Heading*</t>
  </si>
  <si>
    <t>Nature, type and specifications of the item***</t>
  </si>
  <si>
    <t>Project Number</t>
  </si>
  <si>
    <r>
      <t xml:space="preserve">I hereby </t>
    </r>
    <r>
      <rPr>
        <b/>
        <sz val="14"/>
        <rFont val="Arial Narrow"/>
        <family val="2"/>
      </rPr>
      <t>do request</t>
    </r>
    <r>
      <rPr>
        <sz val="14"/>
        <rFont val="Arial Narrow"/>
        <family val="2"/>
      </rPr>
      <t xml:space="preserve"> the payment of the 2nd prefinancing</t>
    </r>
  </si>
  <si>
    <r>
      <t xml:space="preserve">Date, name and signature of the </t>
    </r>
    <r>
      <rPr>
        <b/>
        <u/>
        <sz val="14"/>
        <rFont val="Arial Narrow"/>
        <family val="2"/>
      </rPr>
      <t>legal representative</t>
    </r>
    <r>
      <rPr>
        <sz val="14"/>
        <rFont val="Arial Narrow"/>
        <family val="2"/>
      </rPr>
      <t xml:space="preserve"> of the beneficiary institution:</t>
    </r>
  </si>
  <si>
    <r>
      <t xml:space="preserve">I hereby </t>
    </r>
    <r>
      <rPr>
        <b/>
        <sz val="14"/>
        <rFont val="Arial Narrow"/>
        <family val="2"/>
      </rPr>
      <t>request</t>
    </r>
    <r>
      <rPr>
        <sz val="14"/>
        <rFont val="Arial Narrow"/>
        <family val="2"/>
      </rPr>
      <t xml:space="preserve"> the </t>
    </r>
    <r>
      <rPr>
        <b/>
        <sz val="14"/>
        <rFont val="Arial Narrow"/>
        <family val="2"/>
      </rPr>
      <t>payment of the balance</t>
    </r>
    <r>
      <rPr>
        <sz val="14"/>
        <rFont val="Arial Narrow"/>
        <family val="2"/>
      </rPr>
      <t xml:space="preserve"> to the following bank account</t>
    </r>
  </si>
  <si>
    <t>* If the financial statement is not signed by the legal representative, please provide documentation of accreditation showing that the person who signed the financial statement has the right to sign on behalf of the legal representative.</t>
  </si>
  <si>
    <t>- Please click "enable content" if requested by your system.</t>
  </si>
  <si>
    <t>- Please click "activate the macros" if requested by your system.</t>
  </si>
  <si>
    <t>IMPORTANT NOTE:</t>
  </si>
  <si>
    <t>In addition to these instructions, the file includes the following sheets:</t>
  </si>
  <si>
    <t>PURPOSE OF THIS TOOL</t>
  </si>
  <si>
    <t>- Date</t>
  </si>
  <si>
    <t>- Signature</t>
  </si>
  <si>
    <t>- Work package (to be chosen via a "drop down menu")</t>
  </si>
  <si>
    <t>- Partner No. (to be chosen via a "drop down menu")</t>
  </si>
  <si>
    <t>- Supporting document Ref. (to be encoded)</t>
  </si>
  <si>
    <t>- Name of Staff Member (to be encoded)</t>
  </si>
  <si>
    <t>- Short description of tasks (to be encoded)</t>
  </si>
  <si>
    <t>- Project number (to be encoded) - please use the same numbering reported in the Grant Agreement</t>
  </si>
  <si>
    <t xml:space="preserve">- Country (to be chosen via a "drop down menu") </t>
  </si>
  <si>
    <t>- Name of the person travelling (to be encoded)</t>
  </si>
  <si>
    <t>- Invoice date (to be encoded) - format must be dd/mm/yy</t>
  </si>
  <si>
    <t>- Nature, type and specification of the item (to be encoded)</t>
  </si>
  <si>
    <t>- Providing company (to be encoded)</t>
  </si>
  <si>
    <t>- To add a row, click the button "ADD ROW" (the row will be added after the row currently selected)</t>
  </si>
  <si>
    <t>- To delete a row, click the button "DELETE ROW" (the row that will be deleted is the row currently selected)</t>
  </si>
  <si>
    <t>- To duplicate a row, click the button "DUPLICATE ROW" (enter the row to duplicate, the row will be added after the row currently selected)</t>
  </si>
  <si>
    <t>REQUEST FOR THE SECOND PRE-FINANCING</t>
  </si>
  <si>
    <t>ANNEX VI - FINAL FINANCIAL STATEMENT</t>
  </si>
  <si>
    <t>Name:________________________________________       Function:___________________________________      Signature of the legal representative:______________________________________________</t>
  </si>
  <si>
    <t>When opening the file and in order to make it work properly:</t>
  </si>
  <si>
    <t xml:space="preserve">- "Breakdown &amp; Project funding" 
- "Breakdown Staff - Travel costs &amp; Costs of stay" </t>
  </si>
  <si>
    <t xml:space="preserve">Information to be encoded (blue coloured cells): </t>
  </si>
  <si>
    <t>Staff category</t>
  </si>
  <si>
    <t>Please note that one row has to be filled in for every single person travelling</t>
  </si>
  <si>
    <t>●</t>
  </si>
  <si>
    <t>2 sheets (yellow tabs):</t>
  </si>
  <si>
    <t>4 individual "financial tables" for the respective budget headings (blue tabs):</t>
  </si>
  <si>
    <r>
      <rPr>
        <b/>
        <sz val="10"/>
        <rFont val="Arial"/>
        <family val="2"/>
      </rPr>
      <t>1 sheet "Co-financing" (purple tab)</t>
    </r>
    <r>
      <rPr>
        <sz val="10"/>
        <rFont val="Arial"/>
        <family val="2"/>
      </rPr>
      <t>: to be filled in for information only.</t>
    </r>
  </si>
  <si>
    <t>- Grant Awarded (to be encoded) - please report the budget as detailed in Annex III of the Grant Agreement or any subsequent amendments (if applicable)</t>
  </si>
  <si>
    <t>- Staff category (to be chosen via a "drop down menu"). The value must correspond to the nature of the task and not necessarily to the role of the staff member in the organisation.</t>
  </si>
  <si>
    <r>
      <t>- City and Country of departure (to be encoded)</t>
    </r>
    <r>
      <rPr>
        <sz val="10"/>
        <rFont val="Arial"/>
        <family val="2"/>
      </rPr>
      <t xml:space="preserve">. </t>
    </r>
  </si>
  <si>
    <r>
      <t>- City and Country of destination (to be encoded)</t>
    </r>
    <r>
      <rPr>
        <sz val="10"/>
        <rFont val="Arial"/>
        <family val="2"/>
      </rPr>
      <t xml:space="preserve">. </t>
    </r>
  </si>
  <si>
    <t>Please fill in exactly the name of the city and Country. This data/information is used to determine the travel distance band.</t>
  </si>
  <si>
    <t xml:space="preserve">Please note that information on the co-financing must be filled in for statistical purposes only. Therefore, it will not have any impact on the amount of the final grant. </t>
  </si>
  <si>
    <r>
      <t xml:space="preserve">- Name of Partner (to be encoded) - please encode the name of each of the project Partners </t>
    </r>
    <r>
      <rPr>
        <b/>
        <sz val="10"/>
        <color theme="1"/>
        <rFont val="Arial"/>
        <family val="2"/>
      </rPr>
      <t>following the same order as in Annex IV of the Grant Agreement</t>
    </r>
  </si>
  <si>
    <t>- IBAN: Please fill in the Bank account number. Please note that the bank account indicated must be the same as the one specified in the Grant Agreement or any subsequent amendments (if applicable). In case you wish to indicate a new bank account, you need to contact the Agency and request an amendment to the Grant Agreement.</t>
  </si>
  <si>
    <t>- Name and Function</t>
  </si>
  <si>
    <t>- Save the file on your desktop and save it as an "Excel Macro-Enableb Wordkbook" file.</t>
  </si>
  <si>
    <t>- Go to file =&gt; option =&gt; advanced =&gt; display option for this workbook =&gt; For objects, click the "show all" option.</t>
  </si>
  <si>
    <t>- This Excel sheet is most suited to the Windows operating system using MS Office 2010.</t>
  </si>
  <si>
    <r>
      <t xml:space="preserve">- This Excel sheet is protected and pre-formatted, meaning that </t>
    </r>
    <r>
      <rPr>
        <b/>
        <sz val="10"/>
        <color theme="1"/>
        <rFont val="Arial"/>
        <family val="2"/>
      </rPr>
      <t>only the buttons and blue coloured fields are accessible for encoding data.</t>
    </r>
    <r>
      <rPr>
        <sz val="10"/>
        <color theme="1"/>
        <rFont val="Arial"/>
        <family val="2"/>
      </rPr>
      <t xml:space="preserve"> TO AVOID ANY ERROR OF CALCULATION, PLEASE DO NOT COPY/PASTE DATA FROM OTHER SOURCES (DATA MUST BE ENCODED OR SELECTED VIA THE DROPDOWN MENUS) and ensure that the data encoded is correct.</t>
    </r>
  </si>
  <si>
    <r>
      <rPr>
        <b/>
        <sz val="10"/>
        <rFont val="Arial"/>
        <family val="2"/>
      </rPr>
      <t>2 summary sheets (green tabs)</t>
    </r>
    <r>
      <rPr>
        <sz val="10"/>
        <rFont val="Arial"/>
        <family val="2"/>
      </rPr>
      <t xml:space="preserve">, which are available for information only, and for monitoring the budget consumtion. These sheets are filled in automatically. No data can be encoded. </t>
    </r>
  </si>
  <si>
    <t>2) Monitoring the use of the grant for what concerns the disbursement of actual and unit costs, throughout project implementation. This will allow the partnership to monitor its budget consumption and the progress made in the implementation of the activities funded through unit costs.</t>
  </si>
  <si>
    <t>- From: Please encode the start date of the working period (to be encoded)</t>
  </si>
  <si>
    <t>- To: Please encode the end date of the working period (to be encoded)</t>
  </si>
  <si>
    <t>- Travel distance (to be encoded). Please fill in the number of kilometres from the city of departure to the city of destination using the Erasmus+ travel distance calculator: http://ec.europa.eu/education/tools/distance_en.htm. Please note that unit costs for "Travel" are calculated exclusively on the basis of this number.</t>
  </si>
  <si>
    <t>Please note that Equipment is intended exclusively for the Partner Country Higher Education Institutions (as defined in the Programme Guide) which are included in the partnership. Therefore, only costs allocated to partners from "Partner countries" can be reported. If more project partners are benefitting from the same equipment, the costs can be split into more rows and allocated to different partners.</t>
  </si>
  <si>
    <t>1) Fulfilling your reporting obligations as specified under Article I.4. and in Annex V and VI of the Grant Agreement.</t>
  </si>
  <si>
    <t>-"Final financial statement", to be sent together with the Final report on implementation of the action" and other documents following the instructions specified in Annex V and VI of the Grant Agreement.</t>
  </si>
  <si>
    <t>*** e.g.: printing course material (200 copies); renting conference premises (2 days, 100 participants); etc.</t>
  </si>
  <si>
    <t>Belize</t>
  </si>
  <si>
    <t>Angola</t>
  </si>
  <si>
    <t>Antigua and Barbuda</t>
  </si>
  <si>
    <t>Bahamas</t>
  </si>
  <si>
    <t>Barbados</t>
  </si>
  <si>
    <t>Benin</t>
  </si>
  <si>
    <t>Botswana</t>
  </si>
  <si>
    <t>Burkina Faso</t>
  </si>
  <si>
    <t>Burundi</t>
  </si>
  <si>
    <t>Cameroon</t>
  </si>
  <si>
    <t>Cape Verde</t>
  </si>
  <si>
    <t>Central African Republic</t>
  </si>
  <si>
    <t>Chad</t>
  </si>
  <si>
    <t>Comoros</t>
  </si>
  <si>
    <t>Congo</t>
  </si>
  <si>
    <t>Congo - Republic of the-</t>
  </si>
  <si>
    <t>Cook Islands</t>
  </si>
  <si>
    <t>Djibouti</t>
  </si>
  <si>
    <t>Dominica</t>
  </si>
  <si>
    <t>Dominican Republic</t>
  </si>
  <si>
    <t>Equatorial Guinea</t>
  </si>
  <si>
    <t>Eritrea</t>
  </si>
  <si>
    <t>Ethiopia</t>
  </si>
  <si>
    <t>Fiji</t>
  </si>
  <si>
    <t>Gabon</t>
  </si>
  <si>
    <t>Gambia</t>
  </si>
  <si>
    <t>Ghana</t>
  </si>
  <si>
    <t>Grenada</t>
  </si>
  <si>
    <t>Guinea</t>
  </si>
  <si>
    <t>Guinea-Bissau</t>
  </si>
  <si>
    <t>Guyana</t>
  </si>
  <si>
    <t>Haiti</t>
  </si>
  <si>
    <t>Ivory Coast</t>
  </si>
  <si>
    <t>Jamaica</t>
  </si>
  <si>
    <t>Kenya</t>
  </si>
  <si>
    <t>Kiribati</t>
  </si>
  <si>
    <t>Lesotho</t>
  </si>
  <si>
    <t>Liberia</t>
  </si>
  <si>
    <t>Madagascar</t>
  </si>
  <si>
    <t>Malawi</t>
  </si>
  <si>
    <t>Mali</t>
  </si>
  <si>
    <t>Marshall Islands</t>
  </si>
  <si>
    <t>Mauritania</t>
  </si>
  <si>
    <t>Mauritius</t>
  </si>
  <si>
    <t>Micronesia - Federated States of-</t>
  </si>
  <si>
    <t>Mozambique</t>
  </si>
  <si>
    <t>Namibia</t>
  </si>
  <si>
    <t>Nauru</t>
  </si>
  <si>
    <t>Niger</t>
  </si>
  <si>
    <t>Nigeria</t>
  </si>
  <si>
    <t>Niue</t>
  </si>
  <si>
    <t>Palau</t>
  </si>
  <si>
    <t>Papua New Guinea</t>
  </si>
  <si>
    <t>Rwanda</t>
  </si>
  <si>
    <t>Saint Kitts and Nevis</t>
  </si>
  <si>
    <t>Saint Lucia</t>
  </si>
  <si>
    <t>Saint Vincent and the Grenadines</t>
  </si>
  <si>
    <t>Samoa</t>
  </si>
  <si>
    <t>Sao Tome and Principe</t>
  </si>
  <si>
    <t>Senegal</t>
  </si>
  <si>
    <t>Seychelles</t>
  </si>
  <si>
    <t>Sierra Leone</t>
  </si>
  <si>
    <t>Solomon Islands</t>
  </si>
  <si>
    <t>Somalia</t>
  </si>
  <si>
    <t>South Sudan</t>
  </si>
  <si>
    <t>Sudan</t>
  </si>
  <si>
    <t>Suriname</t>
  </si>
  <si>
    <t>Tanzania</t>
  </si>
  <si>
    <t>Timor Leste - Republic of-</t>
  </si>
  <si>
    <t>Togo</t>
  </si>
  <si>
    <t>Tonga</t>
  </si>
  <si>
    <t>Trinidad and Tobago</t>
  </si>
  <si>
    <t>Tuvalu</t>
  </si>
  <si>
    <t>Uganda</t>
  </si>
  <si>
    <t>Vanuatu</t>
  </si>
  <si>
    <t>Zambia</t>
  </si>
  <si>
    <t>Zimbabwe</t>
  </si>
  <si>
    <t>ANNEX VI - STATEMENT ON THE USE OF THE PREVIOUS PRE-FINANCING INSTALMENT AND REQUEST FOR PAYMENT (SECOND PRE-FINANCING)</t>
  </si>
  <si>
    <t>ANNEX VI - STATEMENT ON THE USE OF THE PREVIOUS PRE-FINANCING INSTALMENT (in EUR)</t>
  </si>
  <si>
    <t>6. Exceptional Costs</t>
  </si>
  <si>
    <t>Total Grant requested from the European Union</t>
  </si>
  <si>
    <t>Total Travel Costs - Unit Costs (in EUR)</t>
  </si>
  <si>
    <t>Total Travel Costs - Exceptional Costs (in EUR)</t>
  </si>
  <si>
    <t>6. Exceptional 
Costs</t>
  </si>
  <si>
    <t>Rates</t>
  </si>
  <si>
    <t>Total Exceptional Costs
(in EUR)</t>
  </si>
  <si>
    <t>Total 
(in EUR)</t>
  </si>
  <si>
    <t>Total (in EUR)</t>
  </si>
  <si>
    <t>Total Staff Costs (in EUR)</t>
  </si>
  <si>
    <t>Total Equipment Costs (in EUR)</t>
  </si>
  <si>
    <t>Total Subcontracting Costs (in EUR)</t>
  </si>
  <si>
    <t>Total Co-financing (in EUR)</t>
  </si>
  <si>
    <t>Exceptional 
Costs (in EUR)</t>
  </si>
  <si>
    <t>2-3-6. Travel Costs &amp; Costs of Stay (Including Exceptional Travel Costs if applicable)</t>
  </si>
  <si>
    <t xml:space="preserve">Teaching/training assignment </t>
  </si>
  <si>
    <t>Training and retraining purposes</t>
  </si>
  <si>
    <t>Updating programmes and courses</t>
  </si>
  <si>
    <t>Practical placements in companies, industries
and institutions</t>
  </si>
  <si>
    <t>Project management related meetings</t>
  </si>
  <si>
    <t>Workshops and visits for result dissemination purposes</t>
  </si>
  <si>
    <t>Study period</t>
  </si>
  <si>
    <t>Participation in intensive courses</t>
  </si>
  <si>
    <t>Practical placements, internships in companies, industries or institutions</t>
  </si>
  <si>
    <t>Participation in short term activities linked to the management of the project</t>
  </si>
  <si>
    <t>No</t>
  </si>
  <si>
    <t>EXCEPTIONAL
TRAVEL
COSTS</t>
  </si>
  <si>
    <t>Short description of tasks and Results Achieved</t>
  </si>
  <si>
    <t>* e.g.: Equipment,  Staff costs, travel costs and/or costs of stay, subcontracting costs</t>
  </si>
  <si>
    <t>USE OF 1ST PREFIN &amp; 2ND PREFIN</t>
  </si>
  <si>
    <t>FINAL FINANCIAL STATEMENT</t>
  </si>
  <si>
    <t>1. STAFF COSTS</t>
  </si>
  <si>
    <t xml:space="preserve"> CO-FINANCING</t>
  </si>
  <si>
    <t>6. EXCEPTIONAL COSTS</t>
  </si>
  <si>
    <t>The total amount for travel and costs of stay is calculated automatically in columns T, U and V.</t>
  </si>
  <si>
    <t>-"Use of 1st &amp; 2nd Prefin", to be sent together with the "Progress report on implementation of the action" and other documents following the instructions specified in Annex V and VI of the Grant Agreement.</t>
  </si>
  <si>
    <t>1. Staff Costs – 2-3-6. Travel costs&amp;CoS&amp;EC – 4. Equipment Costs – 5. Subcontracting Costs; these tables must be filled in throughout the project implementation</t>
  </si>
  <si>
    <r>
      <rPr>
        <b/>
        <sz val="10"/>
        <rFont val="Arial"/>
        <family val="2"/>
      </rPr>
      <t>Important notice:</t>
    </r>
    <r>
      <rPr>
        <sz val="10"/>
        <rFont val="Arial"/>
        <family val="2"/>
      </rPr>
      <t xml:space="preserve">
</t>
    </r>
    <r>
      <rPr>
        <b/>
        <sz val="10"/>
        <rFont val="Arial"/>
        <family val="2"/>
      </rPr>
      <t>Before completing the financial tables with their respective data, you must first fill in the "Final Financial statement" sheet</t>
    </r>
    <r>
      <rPr>
        <sz val="10"/>
        <rFont val="Arial"/>
        <family val="2"/>
      </rPr>
      <t xml:space="preserve"> following the instructions below. This will allow you to complete the individual "financial tables" for each budget heading (instructions provided below). The financial information for the "Final financial statement" and the "Use of 1st Prefin &amp; 2nd Prefin" will be filled in automatically once the "financial tables" for each budget heading are filled in.</t>
    </r>
  </si>
  <si>
    <t>- The total amount for staff costs is calculated automatically in column O. (number of days x unit cost)</t>
  </si>
  <si>
    <t>- Exceptional travel costs have to be encoded in the sheet "2-3-6. Travel Costs&amp;CoS&amp;EC" and can be claimed only if there is an agreed budget under such budget heading. 
- In each individual line of expenses, the Unit Cost will be replaced by 80% of the Actual Costs only if you confirm the replacement of the Unit Costs by the Actual costs (by selecting "Yes" in the column S of each travel and only if the Unit Costs cover less than 65% of the Actual Costs. In this case, the Travel Costs calculated in column T will be automatically replaced by 80% of the Actual Travel Costs.</t>
  </si>
  <si>
    <r>
      <rPr>
        <b/>
        <u/>
        <sz val="14"/>
        <color theme="1"/>
        <rFont val="Arial Narrow"/>
        <family val="2"/>
      </rPr>
      <t>Reminder:</t>
    </r>
    <r>
      <rPr>
        <b/>
        <sz val="14"/>
        <color theme="1"/>
        <rFont val="Arial Narrow"/>
        <family val="2"/>
      </rPr>
      <t xml:space="preserve">
- Exceptional travel costs can be claimed only if there is an agreed budget under such budget heading. 
- The Unit Cost will be replaced by 80% of the Actual Costs only if you confirm the replacement of the Unit Costs by the Actual costs (by selecting "Yes" in the column S and only if the Unit Costs cover less than 65% of the Actual Costs. In this case, the Travel Costs calculated in column T will be automatically replaced by 80% of the Actual Travel Costs.</t>
    </r>
  </si>
  <si>
    <t>- Activity N° (to be encoded)</t>
  </si>
  <si>
    <t>2-3-6. TRAVEL COSTS&amp;CoS&amp;EC</t>
  </si>
  <si>
    <t>Confirm request for exceptional costs ?</t>
  </si>
  <si>
    <t xml:space="preserve">- Number of days (to be encoded). Please fill in the number of days dedicated to the activity (including travel) and for which costs of stay are claimed. Please note that if more days than the maximum calendar days between Departure date and Return date are reported or if the number of days declared is higher than 90 days, the calculation of unit costs will be automatically limited to 90 days or to the total calendar day's period declared and the cell in column U of the respective line of expenses will be coloured in orange. </t>
  </si>
  <si>
    <t xml:space="preserve">- Number of days: please encode the number of days worked for the project in the working period. Number of days declared can be lower than those of the working period (e.g. holidays during the declared period) but cannot be higher. If so, the calculation of unit costs will be automatically limited to the total calendar day's period declared and the cell in column O of the respective line of expenses will be coloured in orange. </t>
  </si>
  <si>
    <t>Role Code</t>
  </si>
  <si>
    <t>Partner</t>
  </si>
  <si>
    <t>Aff. Partner P1</t>
  </si>
  <si>
    <t>Aff. Partner P2</t>
  </si>
  <si>
    <t>Aff. Partner P3</t>
  </si>
  <si>
    <t>Aff. Partner P4</t>
  </si>
  <si>
    <t>Aff. Partner P5</t>
  </si>
  <si>
    <t>Aff. Partner P6</t>
  </si>
  <si>
    <t>Aff. Partner P7</t>
  </si>
  <si>
    <t>Aff. Partner P8</t>
  </si>
  <si>
    <t>Aff. Partner P9</t>
  </si>
  <si>
    <t>Aff. Partner P10</t>
  </si>
  <si>
    <t>Aff. Partner P11</t>
  </si>
  <si>
    <t>Aff. Partner P12</t>
  </si>
  <si>
    <t>Aff. Partner P13</t>
  </si>
  <si>
    <t>Aff. Partner P14</t>
  </si>
  <si>
    <t>Aff. Partner P15</t>
  </si>
  <si>
    <t>Aff. Partner P16</t>
  </si>
  <si>
    <t>Aff. Partner P17</t>
  </si>
  <si>
    <t>Aff. Partner P18</t>
  </si>
  <si>
    <t>Aff. Partner P19</t>
  </si>
  <si>
    <t>Aff. Partner P20</t>
  </si>
  <si>
    <t>Aff. Partner P21</t>
  </si>
  <si>
    <t>Aff. Partner P22</t>
  </si>
  <si>
    <t>Aff. Partner P23</t>
  </si>
  <si>
    <t>Aff. Partner P24</t>
  </si>
  <si>
    <t>Aff. Partner P25</t>
  </si>
  <si>
    <t>Aff. Partner P26</t>
  </si>
  <si>
    <t>Aff. Partner P27</t>
  </si>
  <si>
    <t>Aff. Partner P28</t>
  </si>
  <si>
    <t>Aff. Partner P29</t>
  </si>
  <si>
    <t>Aff. Partner P30</t>
  </si>
  <si>
    <t>Aff. Partner P31</t>
  </si>
  <si>
    <t>Aff. Partner P32</t>
  </si>
  <si>
    <t>Aff. Partner P33</t>
  </si>
  <si>
    <t>Aff. Partner P34</t>
  </si>
  <si>
    <t>Aff. Partner P35</t>
  </si>
  <si>
    <t>Aff. Partner P36</t>
  </si>
  <si>
    <t>Aff. Partner P37</t>
  </si>
  <si>
    <t>Aff. Partner P38</t>
  </si>
  <si>
    <t>Aff. Partner P39</t>
  </si>
  <si>
    <t>Aff. Partner P40</t>
  </si>
  <si>
    <t>Aff. Partner P41</t>
  </si>
  <si>
    <t>Aff. Partner P42</t>
  </si>
  <si>
    <t>Aff. Partner P43</t>
  </si>
  <si>
    <t>Aff. Partner P44</t>
  </si>
  <si>
    <t>Aff. Partner P45</t>
  </si>
  <si>
    <t>Aff. Partner P46</t>
  </si>
  <si>
    <t>Aff. Partner P47</t>
  </si>
  <si>
    <t>Aff. Partner P48</t>
  </si>
  <si>
    <t>Aff. Partner P49</t>
  </si>
  <si>
    <t>Aff. Partner P50</t>
  </si>
  <si>
    <t>Aff. Partner P51</t>
  </si>
  <si>
    <t>Aff. Partner P52</t>
  </si>
  <si>
    <t>Aff. Partner P53</t>
  </si>
  <si>
    <t>Aff. Partner P54</t>
  </si>
  <si>
    <t>Aff. Partner P55</t>
  </si>
  <si>
    <t>Coord</t>
  </si>
  <si>
    <t>Aff. Partner</t>
  </si>
  <si>
    <t>Programme Country / Partner Country</t>
  </si>
  <si>
    <t>Programme Country /
Partner Country</t>
  </si>
  <si>
    <t>Role
Code</t>
  </si>
  <si>
    <t>Category of Person</t>
  </si>
  <si>
    <t>- Category of Person (to be chosen only via a "drop down menu")</t>
  </si>
  <si>
    <t>- Type of Activity (to be chosen only via a "drop down menu" - drop down menu contextual to "Category of Person")</t>
  </si>
  <si>
    <t>- Role Code - (to be chosen via a "drop down menu"). If affiliated entities have been foreseen in the Grant Agreement (Annex IV) and if expenses have to be declared for those entities, please select the code Aff. Partner P5 if the Partner is an affiliated entity of Partner 5 (as for example).</t>
  </si>
  <si>
    <t>- To export data to an unprotected workbook, click on "EXPORT DATA"</t>
  </si>
  <si>
    <t>Average</t>
  </si>
  <si>
    <r>
      <t xml:space="preserve">Select option for conversion </t>
    </r>
    <r>
      <rPr>
        <sz val="14"/>
        <rFont val="Arial Narrow"/>
        <family val="2"/>
      </rPr>
      <t>(Average or Usual Practices)</t>
    </r>
  </si>
  <si>
    <r>
      <t xml:space="preserve">Currency indicated on the invoice 
</t>
    </r>
    <r>
      <rPr>
        <sz val="14"/>
        <rFont val="Arial Narrow"/>
        <family val="2"/>
      </rPr>
      <t>(to encode in Exchange Rates sheet)</t>
    </r>
  </si>
  <si>
    <r>
      <t xml:space="preserve">Name of Partner 
benefitting from the equipment
</t>
    </r>
    <r>
      <rPr>
        <sz val="14"/>
        <rFont val="Arial Narrow"/>
        <family val="2"/>
      </rPr>
      <t>(to encode in the final financial statement sheet)</t>
    </r>
  </si>
  <si>
    <r>
      <t xml:space="preserve">Country
</t>
    </r>
    <r>
      <rPr>
        <sz val="14"/>
        <rFont val="Arial Narrow"/>
        <family val="2"/>
      </rPr>
      <t>(to encode in the final financial statement sheet)</t>
    </r>
  </si>
  <si>
    <r>
      <t xml:space="preserve">Role Code
</t>
    </r>
    <r>
      <rPr>
        <sz val="14"/>
        <rFont val="Arial Narrow"/>
        <family val="2"/>
      </rPr>
      <t>(to encode in the final financial statement sheet)</t>
    </r>
  </si>
  <si>
    <r>
      <t xml:space="preserve">Name of Partner 
who paid for the subcontracting
</t>
    </r>
    <r>
      <rPr>
        <sz val="14"/>
        <rFont val="Arial Narrow"/>
        <family val="2"/>
      </rPr>
      <t>(to encode in the final financial statement sheet)</t>
    </r>
  </si>
  <si>
    <r>
      <t xml:space="preserve">Name of Partner
</t>
    </r>
    <r>
      <rPr>
        <sz val="14"/>
        <rFont val="Arial Narrow"/>
        <family val="2"/>
      </rPr>
      <t>(to encode in the final financial statement sheet)</t>
    </r>
  </si>
  <si>
    <r>
      <t xml:space="preserve">Type of Activity
</t>
    </r>
    <r>
      <rPr>
        <sz val="14"/>
        <rFont val="Arial Narrow"/>
        <family val="2"/>
      </rPr>
      <t>(main activity)</t>
    </r>
  </si>
  <si>
    <r>
      <t xml:space="preserve">Activity N°
</t>
    </r>
    <r>
      <rPr>
        <sz val="14"/>
        <rFont val="Arial Narrow"/>
        <family val="2"/>
      </rPr>
      <t>(ex: WP2, Activity 2.3)</t>
    </r>
  </si>
  <si>
    <r>
      <t xml:space="preserve">From
</t>
    </r>
    <r>
      <rPr>
        <u/>
        <sz val="14"/>
        <rFont val="Arial Narrow"/>
        <family val="2"/>
      </rPr>
      <t>(dd/mm/yy)</t>
    </r>
  </si>
  <si>
    <r>
      <t xml:space="preserve">To
</t>
    </r>
    <r>
      <rPr>
        <u/>
        <sz val="14"/>
        <rFont val="Arial Narrow"/>
        <family val="2"/>
      </rPr>
      <t>(dd/mm/yy)</t>
    </r>
  </si>
  <si>
    <r>
      <rPr>
        <b/>
        <sz val="14"/>
        <rFont val="Arial Narrow"/>
        <family val="2"/>
      </rPr>
      <t>Departure Date</t>
    </r>
    <r>
      <rPr>
        <b/>
        <u/>
        <sz val="14"/>
        <rFont val="Arial Narrow"/>
        <family val="2"/>
      </rPr>
      <t xml:space="preserve">
</t>
    </r>
    <r>
      <rPr>
        <u/>
        <sz val="14"/>
        <rFont val="Arial Narrow"/>
        <family val="2"/>
      </rPr>
      <t>(dd/mm/yy)</t>
    </r>
  </si>
  <si>
    <r>
      <rPr>
        <b/>
        <sz val="14"/>
        <rFont val="Arial Narrow"/>
        <family val="2"/>
      </rPr>
      <t>Return Date</t>
    </r>
    <r>
      <rPr>
        <b/>
        <u/>
        <sz val="14"/>
        <rFont val="Arial Narrow"/>
        <family val="2"/>
      </rPr>
      <t xml:space="preserve">
</t>
    </r>
    <r>
      <rPr>
        <u/>
        <sz val="14"/>
        <rFont val="Arial Narrow"/>
        <family val="2"/>
      </rPr>
      <t>(dd/mm/yy)</t>
    </r>
  </si>
  <si>
    <r>
      <t xml:space="preserve">Invoice Date
</t>
    </r>
    <r>
      <rPr>
        <u/>
        <sz val="14"/>
        <rFont val="Arial Narrow"/>
        <family val="2"/>
      </rPr>
      <t>(dd/mm/yy)</t>
    </r>
  </si>
  <si>
    <r>
      <t xml:space="preserve">Number of 
days
</t>
    </r>
    <r>
      <rPr>
        <sz val="14"/>
        <rFont val="Arial Narrow"/>
        <family val="2"/>
      </rPr>
      <t>(A)</t>
    </r>
  </si>
  <si>
    <r>
      <t xml:space="preserve">Unit cost per day 
(in EUR)
</t>
    </r>
    <r>
      <rPr>
        <sz val="14"/>
        <rFont val="Arial Narrow"/>
        <family val="2"/>
      </rPr>
      <t>(B)</t>
    </r>
  </si>
  <si>
    <r>
      <t xml:space="preserve">Total Calculated
</t>
    </r>
    <r>
      <rPr>
        <sz val="14"/>
        <rFont val="Arial Narrow"/>
        <family val="2"/>
      </rPr>
      <t>(in EUR)</t>
    </r>
    <r>
      <rPr>
        <b/>
        <sz val="14"/>
        <rFont val="Arial Narrow"/>
        <family val="2"/>
      </rPr>
      <t xml:space="preserve">
</t>
    </r>
    <r>
      <rPr>
        <sz val="14"/>
        <rFont val="Arial Narrow"/>
        <family val="2"/>
      </rPr>
      <t>(A x B)</t>
    </r>
  </si>
  <si>
    <r>
      <t xml:space="preserve">Travel 
Distance 
</t>
    </r>
    <r>
      <rPr>
        <sz val="14"/>
        <rFont val="Arial Narrow"/>
        <family val="2"/>
      </rPr>
      <t>(In KM)</t>
    </r>
  </si>
  <si>
    <r>
      <t xml:space="preserve">Unit Cost according to KM indicated
</t>
    </r>
    <r>
      <rPr>
        <sz val="14"/>
        <rFont val="Arial Narrow"/>
        <family val="2"/>
      </rPr>
      <t>(in EUR)</t>
    </r>
  </si>
  <si>
    <r>
      <t xml:space="preserve">If exceptional costs are claimed, please indicate Actual Travel Costs
</t>
    </r>
    <r>
      <rPr>
        <sz val="14"/>
        <color theme="1"/>
        <rFont val="Arial Narrow"/>
        <family val="2"/>
      </rPr>
      <t>(in EUR)</t>
    </r>
  </si>
  <si>
    <r>
      <t xml:space="preserve">Travel Costs 
Calculated
</t>
    </r>
    <r>
      <rPr>
        <sz val="14"/>
        <rFont val="Arial Narrow"/>
        <family val="2"/>
      </rPr>
      <t>(in EUR)</t>
    </r>
  </si>
  <si>
    <r>
      <t xml:space="preserve">Costs of
Stay Calculated
</t>
    </r>
    <r>
      <rPr>
        <sz val="14"/>
        <rFont val="Arial Narrow"/>
        <family val="2"/>
      </rPr>
      <t>(in EUR)</t>
    </r>
  </si>
  <si>
    <r>
      <t xml:space="preserve">Total 
calculated
</t>
    </r>
    <r>
      <rPr>
        <sz val="14"/>
        <rFont val="Arial Narrow"/>
        <family val="2"/>
      </rPr>
      <t>(in EUR)</t>
    </r>
  </si>
  <si>
    <r>
      <t xml:space="preserve">Average
Exchange 
Rate Used
</t>
    </r>
    <r>
      <rPr>
        <sz val="14"/>
        <rFont val="Arial Narrow"/>
        <family val="2"/>
      </rPr>
      <t>(to encode in Exchange Rates sheet)</t>
    </r>
  </si>
  <si>
    <t>Option</t>
  </si>
  <si>
    <t>Usual Practices</t>
  </si>
  <si>
    <r>
      <t xml:space="preserve">Usual Practices
Exchange 
Rate Used
</t>
    </r>
    <r>
      <rPr>
        <sz val="14"/>
        <rFont val="Arial Narrow"/>
        <family val="2"/>
      </rPr>
      <t>(Encode 0 if option Average is selected)</t>
    </r>
  </si>
  <si>
    <r>
      <t xml:space="preserve">Amount
</t>
    </r>
    <r>
      <rPr>
        <sz val="14"/>
        <rFont val="Arial Narrow"/>
        <family val="2"/>
      </rPr>
      <t>(in EUR)</t>
    </r>
  </si>
  <si>
    <r>
      <t xml:space="preserve">Total amount charged to the project in </t>
    </r>
    <r>
      <rPr>
        <b/>
        <u/>
        <sz val="14"/>
        <rFont val="Arial Narrow"/>
        <family val="2"/>
      </rPr>
      <t>currency</t>
    </r>
  </si>
  <si>
    <r>
      <t xml:space="preserve">Total amount charged to the project in 
</t>
    </r>
    <r>
      <rPr>
        <b/>
        <u/>
        <sz val="14"/>
        <rFont val="Arial Narrow"/>
        <family val="2"/>
      </rPr>
      <t>euro</t>
    </r>
  </si>
  <si>
    <t>1st Prefinancing paid (in EUR) 50% of Grant Awarded</t>
  </si>
  <si>
    <t>70% of 1st Prefinancing (in EUR)</t>
  </si>
  <si>
    <t>Budget Spent (in EUR)</t>
  </si>
  <si>
    <t xml:space="preserve">Unspent budget on 1st Prefinancing (in EUR) </t>
  </si>
  <si>
    <t xml:space="preserve">40% of Grant Awarded (in EUR) </t>
  </si>
  <si>
    <t>2nd Prefinancing to be paid (in EUR) less unspent budget on 1st Prefinancing (if any)</t>
  </si>
  <si>
    <t>- Amount indicated on the invoice in currency (Excluding VAT and Taxes). Please encode the amount indicated on the invoice without including the amount of VAT and/or other taxes.</t>
  </si>
  <si>
    <t>- Amount of VAT and/or other Taxes in currency. This amount must encoded only if charged to the project.</t>
  </si>
  <si>
    <r>
      <t xml:space="preserve">Amount indicated on the invoice 
</t>
    </r>
    <r>
      <rPr>
        <b/>
        <u/>
        <sz val="14"/>
        <rFont val="Arial Narrow"/>
        <family val="2"/>
      </rPr>
      <t xml:space="preserve">in currency
</t>
    </r>
    <r>
      <rPr>
        <sz val="14"/>
        <rFont val="Arial Narrow"/>
        <family val="2"/>
      </rPr>
      <t>(Excluding VAT and Taxes)</t>
    </r>
  </si>
  <si>
    <r>
      <t xml:space="preserve">Amount of VAT and Taxes 
</t>
    </r>
    <r>
      <rPr>
        <b/>
        <u/>
        <sz val="14"/>
        <rFont val="Arial Narrow"/>
        <family val="2"/>
      </rPr>
      <t>in currency</t>
    </r>
    <r>
      <rPr>
        <b/>
        <sz val="14"/>
        <rFont val="Arial Narrow"/>
        <family val="2"/>
      </rPr>
      <t xml:space="preserve"> 
</t>
    </r>
    <r>
      <rPr>
        <sz val="14"/>
        <rFont val="Arial Narrow"/>
        <family val="2"/>
      </rPr>
      <t>(to be indicated only if this amount is charged to the project)</t>
    </r>
  </si>
  <si>
    <r>
      <t xml:space="preserve">Amount indicated on the invoice 
</t>
    </r>
    <r>
      <rPr>
        <b/>
        <u/>
        <sz val="14"/>
        <rFont val="Arial Narrow"/>
        <family val="2"/>
      </rPr>
      <t>in currency</t>
    </r>
    <r>
      <rPr>
        <b/>
        <sz val="14"/>
        <rFont val="Arial Narrow"/>
        <family val="2"/>
      </rPr>
      <t xml:space="preserve">
</t>
    </r>
    <r>
      <rPr>
        <sz val="14"/>
        <rFont val="Arial Narrow"/>
        <family val="2"/>
      </rPr>
      <t>(Excluding VAT and Taxes)</t>
    </r>
  </si>
  <si>
    <t>- Average Exchange Rate Used (to encode in Exchange Rates sheet). If option "Average" has been selected, the rate will be indicated according to average indicated for this currency in the sheet "Exchange Rates".</t>
  </si>
  <si>
    <t>- Total amount charged to the project in currency (sum of columns K and L).</t>
  </si>
  <si>
    <r>
      <t xml:space="preserve">Please note that if one or more data/information to be filled in the blue coloured cells is missing, an </t>
    </r>
    <r>
      <rPr>
        <b/>
        <u/>
        <sz val="10"/>
        <rFont val="Arial"/>
        <family val="2"/>
      </rPr>
      <t>error message</t>
    </r>
    <r>
      <rPr>
        <sz val="10"/>
        <rFont val="Arial"/>
        <family val="2"/>
      </rPr>
      <t xml:space="preserve"> will appear in red in the last column.</t>
    </r>
  </si>
  <si>
    <t xml:space="preserve">- Total amount charged to the project in euro is the conversion of the total amount charged to the project in currency according to the option chosen for the exchange rate. </t>
  </si>
  <si>
    <t>- No. of the partner benefitting from the equipment or No. of the partner who paid the subcontracting (to be chosen via a "drop down menu")</t>
  </si>
  <si>
    <t>4. EQUIPMENT COSTS / 5. SUBCONTRACTING COSTS</t>
  </si>
  <si>
    <r>
      <t>This Excel file (</t>
    </r>
    <r>
      <rPr>
        <b/>
        <sz val="10"/>
        <rFont val="Arial"/>
        <family val="2"/>
      </rPr>
      <t>CBHE 2019 - ANNEX VI - FINANCIAL STATEMENTS</t>
    </r>
    <r>
      <rPr>
        <sz val="10"/>
        <rFont val="Arial"/>
        <family val="2"/>
      </rPr>
      <t xml:space="preserve">) is a tool that has to be used for:
</t>
    </r>
  </si>
  <si>
    <r>
      <t xml:space="preserve">Please note that this sheet is automatically filled in and updated with the information encoded in the sheet "Final financial statement" and with expenses declared in the "individual financial tables". For the 2nd prefinancing and in accordance with the Article I.4.2 of the Grant Agreement, the Agency will pay 40% of the grant awarded less unspent budget on the 1st prefinancing (only if the actual budget spent is below 70% of the 1st prefinancing when requesting the 2nd prefinancing).
Please note that the amount of the second prefinancing is automatically calculated by the system (see sheet "Use of 1st Prefin &amp; 2nd Prefin").
</t>
    </r>
    <r>
      <rPr>
        <u/>
        <sz val="10"/>
        <rFont val="Arial"/>
        <family val="2"/>
      </rPr>
      <t>Example</t>
    </r>
    <r>
      <rPr>
        <sz val="10"/>
        <rFont val="Arial"/>
        <family val="2"/>
      </rPr>
      <t xml:space="preserve">: 
- Amount of the Grant Awarded: EUR 1.000.000
- 1st Prefinancing paid after signature of contract (50% of the Grant Awarded): EUR 500.000
- 70% of the 1st prefinancing: EUR 350.000
- If the actual budget spent is EUR 280.000 when requesting the 2nd prefinancing payment, the Agency will pay a 2nd prefinancing of </t>
    </r>
    <r>
      <rPr>
        <b/>
        <sz val="10"/>
        <rFont val="Arial"/>
        <family val="2"/>
      </rPr>
      <t xml:space="preserve">EUR 330.000 </t>
    </r>
    <r>
      <rPr>
        <sz val="10"/>
        <rFont val="Arial"/>
        <family val="2"/>
      </rPr>
      <t xml:space="preserve">(40% of the Grant Awarded EUR 400.000 less unspent budget on 1st prefinancing EUR 70.000).
- If the actual budget spent is EUR 370.000 when requesting the 2nd prefinancing payment, the Agency will pay the 2nd prefinancing of </t>
    </r>
    <r>
      <rPr>
        <b/>
        <sz val="10"/>
        <rFont val="Arial"/>
        <family val="2"/>
      </rPr>
      <t xml:space="preserve">EUR 400.000 </t>
    </r>
    <r>
      <rPr>
        <sz val="10"/>
        <rFont val="Arial"/>
        <family val="2"/>
      </rPr>
      <t>(40% of the Grant Awarded).</t>
    </r>
  </si>
  <si>
    <t>Currency (ISO Code)</t>
  </si>
  <si>
    <t>Beneficiaries and affiliated entities with general accounts in euros
(see Article I.4.6 of Grant Agreement)</t>
  </si>
  <si>
    <r>
      <t xml:space="preserve">Beneficiaries and affiliated entities with general accounts </t>
    </r>
    <r>
      <rPr>
        <b/>
        <u/>
        <sz val="11"/>
        <color theme="1"/>
        <rFont val="Calibri"/>
        <family val="2"/>
        <scheme val="minor"/>
      </rPr>
      <t>NOT</t>
    </r>
    <r>
      <rPr>
        <b/>
        <sz val="11"/>
        <color theme="1"/>
        <rFont val="Calibri"/>
        <family val="2"/>
        <scheme val="minor"/>
      </rPr>
      <t xml:space="preserve"> in euros
(see Article I.4.6 of Grant Agreement)</t>
    </r>
  </si>
  <si>
    <r>
      <t xml:space="preserve">Must convert costs incurred in another currency into euros using </t>
    </r>
    <r>
      <rPr>
        <u/>
        <sz val="11"/>
        <color theme="1"/>
        <rFont val="Calibri"/>
        <family val="2"/>
        <scheme val="minor"/>
      </rPr>
      <t>an average</t>
    </r>
    <r>
      <rPr>
        <sz val="11"/>
        <color theme="1"/>
        <rFont val="Calibri"/>
        <family val="2"/>
        <scheme val="minor"/>
      </rPr>
      <t>.</t>
    </r>
  </si>
  <si>
    <t>- If option "Average" has been selected, the currency indicated on the invoice and the average must be encoded in the sheet "Exchange Rates". 
- If option "Usual Practices" has been selected, the currency indicated on the invoice must be encoded in the sheet "Exchange Rates" and the exchange rate directly in the column "Usual Practices Exchange Rate used" of the line of expenses concerned.</t>
  </si>
  <si>
    <t>HOW TO CALCULATE AVERAGE ON ECB</t>
  </si>
  <si>
    <t>- To calculate the average, please see "Exchange Rates" sheet.</t>
  </si>
  <si>
    <t>HOW TO CALCULATE AVERAGE ON INFOREURO</t>
  </si>
  <si>
    <t>1. Click on the button "European Central Bank" above.</t>
  </si>
  <si>
    <t>2. On the website, click on the currency concerned.</t>
  </si>
  <si>
    <t>3. Encode the period from/to (top of the page).</t>
  </si>
  <si>
    <t>1. Click on the button "Inforeuro" above.</t>
  </si>
  <si>
    <t>2. On the website, click on the "List of currencies".</t>
  </si>
  <si>
    <t>3. Click on the currency concerned.</t>
  </si>
  <si>
    <t>4. Click on arrow "Download in table format" and open the file in Excel.</t>
  </si>
  <si>
    <t>5. Encode the currency in the column "Currency (ISO Code)" and the average in the column "Average".</t>
  </si>
  <si>
    <t>4. The average is automatically displayed (top of the page).</t>
  </si>
  <si>
    <t>5. Select the exchange rates for the period concerned, the average is automatically dispalyed in Excel.</t>
  </si>
  <si>
    <t>6. Encode the currency in the column "Currency (ISO Code)" and the average in the column "Average".</t>
  </si>
  <si>
    <t>- Select option for conversion (Average or Usual Practices). Depending of the case (see Article I.4.6 of Grant Agreement), please indicate how the conversion has been made (Average or Usual Practices). The average must be encoded in the "Exchange Rates" sheet for each currency whereas the exchange rate for "Usual Practices" must be encoded for each line of expenses (field "Usual Practices Exchange Rate Used") in "Equipment Costs" or "Subcontracting Costs" sheet.</t>
  </si>
  <si>
    <t>- Usual Practices Exchange Rate Used (to encode only if option "Usual Practices" has been selected). If option "Average" has been selected, the exchange rate must be encoded in the sheet "Exchange rate" for each currency.</t>
  </si>
  <si>
    <t>- Currency indicated on the invoice. The currency must be first encoded in the Exchange Rates sheet and then be chosen via a "drop down menu" in the sheet "Equipment Costs" or "Subcontracting Costs" when encoding the line of expenses.</t>
  </si>
  <si>
    <r>
      <t xml:space="preserve">Must convert costs incurred in another currency into euros in accordance with their </t>
    </r>
    <r>
      <rPr>
        <u/>
        <sz val="11"/>
        <color theme="1"/>
        <rFont val="Calibri"/>
        <family val="2"/>
        <scheme val="minor"/>
      </rPr>
      <t>usual accounting practices</t>
    </r>
    <r>
      <rPr>
        <sz val="11"/>
        <color theme="1"/>
        <rFont val="Calibri"/>
        <family val="2"/>
        <scheme val="minor"/>
      </rPr>
      <t>.</t>
    </r>
  </si>
  <si>
    <t>GENERAL INSTRUCTIONS - CBHE 2020 - ANNEX VI - FINANCIAL STATEMENTS</t>
  </si>
  <si>
    <t>Eswatini</t>
  </si>
  <si>
    <t>Chile</t>
  </si>
  <si>
    <t>Uruguay</t>
  </si>
  <si>
    <t>Republic of North Macedonia</t>
  </si>
  <si>
    <t>Ashkelon Academic College</t>
  </si>
  <si>
    <t>ILS</t>
  </si>
  <si>
    <t>Zohar Mor</t>
  </si>
  <si>
    <t>Osnat Bashkin</t>
  </si>
  <si>
    <t>Tel Aviv, Israel</t>
  </si>
  <si>
    <t>Krakow, Poland</t>
  </si>
  <si>
    <t>WP2</t>
  </si>
  <si>
    <t>3 laptops per Israeli Partner with the project IT environment set up</t>
  </si>
  <si>
    <t>IT subcontracting to support the WP2 activities with online technologies (online survey /CFPHW)</t>
  </si>
  <si>
    <t>Pnina Raidon</t>
  </si>
  <si>
    <t>Ted Tulchinsky</t>
  </si>
  <si>
    <t>Uri Goldberg</t>
  </si>
  <si>
    <t>Chen Moskowitz</t>
  </si>
  <si>
    <t>Mafil Ltd.</t>
  </si>
  <si>
    <t>Geocartography</t>
  </si>
  <si>
    <t>Hagai Rosenberg</t>
  </si>
  <si>
    <t>Interviews transcription</t>
  </si>
  <si>
    <t>Independent employee Ltd.</t>
  </si>
  <si>
    <t>Data analysis - online survey and interviews</t>
  </si>
  <si>
    <t>WP1, Partners meeting</t>
  </si>
  <si>
    <t xml:space="preserve">Outreach to PH employers to participate in the project </t>
  </si>
  <si>
    <t xml:space="preserve">Interviews with PH stakeholders </t>
  </si>
  <si>
    <t xml:space="preserve">Writing WP2 final report </t>
  </si>
  <si>
    <t>AAC_Travel.1.2</t>
  </si>
  <si>
    <t xml:space="preserve">Developing a survey based on CFPHW, using a modified Delphi method process. </t>
  </si>
  <si>
    <t xml:space="preserve">Analysis of survey and interviews data </t>
  </si>
  <si>
    <t>Drafting WP2 papers</t>
  </si>
  <si>
    <t>AAC_Invoices. 2021-2022</t>
  </si>
  <si>
    <t>AAC_Travel.1.1</t>
  </si>
  <si>
    <t>Translating the survey to Hebrew</t>
  </si>
  <si>
    <t>AAC_Timesheet.1.1.2021-2022</t>
  </si>
  <si>
    <t>Organization resources</t>
  </si>
  <si>
    <t>Refreshments for the IAPHP conference</t>
  </si>
  <si>
    <t>AAC_Timesheet.1.2.2021-2022</t>
  </si>
  <si>
    <t>AAC_Timesheet.1.3.2021-2022</t>
  </si>
  <si>
    <t>AAC_Timesheet.1.4.2021-2022</t>
  </si>
  <si>
    <t>AAC_Timesheet.2.1.2021-2022</t>
  </si>
  <si>
    <t>AAC_Timesheet.3.1.2021-2022</t>
  </si>
  <si>
    <t>AAC_Timesheet.4.1.2021-2022</t>
  </si>
  <si>
    <t>AAC_Timesheet.5.1.2021-2022</t>
  </si>
  <si>
    <t>AAC_Timesheet.6.1.2021-2022</t>
  </si>
  <si>
    <t>Association of Schools of Public Health in Europe</t>
  </si>
  <si>
    <t>Hebrew University of Jerusalem</t>
  </si>
  <si>
    <t>University College Cork</t>
  </si>
  <si>
    <t>University of Haifa</t>
  </si>
  <si>
    <t>Jagiellonian University</t>
  </si>
  <si>
    <t>Israeli Association of Public Health Physicians</t>
  </si>
  <si>
    <t>Swedish Red Cross University College</t>
  </si>
  <si>
    <t>Ben-Gurion University of the Negev</t>
  </si>
  <si>
    <t>Maastricht University</t>
  </si>
  <si>
    <t>Outreach to PH employers to participate in the project (PH managers rep various organizations)</t>
  </si>
  <si>
    <t>HUJI work hours NS</t>
  </si>
  <si>
    <t>HUJI work hours HS</t>
  </si>
  <si>
    <t xml:space="preserve">HUJI work hours MM </t>
  </si>
  <si>
    <t>Naham Shapiro</t>
  </si>
  <si>
    <t xml:space="preserve">Harvey Shier </t>
  </si>
  <si>
    <t>Maureen Malowany</t>
  </si>
  <si>
    <t>WP3</t>
  </si>
  <si>
    <t>Development, piloting and implementation of survey instrument</t>
  </si>
  <si>
    <t>Developing a survey based on CFPHW, using a modified Delphi method process</t>
  </si>
  <si>
    <t>Budget administrator</t>
  </si>
  <si>
    <t>Coordinated survey instrument development including building competency descriptions. Reviewed survey results for analysis. Contributed to preparation and submission of WP3 Final Report.</t>
  </si>
  <si>
    <t>Oversaw training of survey participants in completion of survey instrument</t>
  </si>
  <si>
    <t>Creation of survey instrument, data coding, preparation of figures and tables for report</t>
  </si>
  <si>
    <t>HUJI Travel NS - Poland</t>
  </si>
  <si>
    <t>HUJI Travel MM - Poland</t>
  </si>
  <si>
    <t>HUJI Travel YN - Poland</t>
  </si>
  <si>
    <t>Yehuda Neumark</t>
  </si>
  <si>
    <t>WP3; SEEEPHI Partners Meeting</t>
  </si>
  <si>
    <t>Jerusalem, Israel</t>
  </si>
  <si>
    <t>HUJI Equip HP Laptop 13-10-21</t>
  </si>
  <si>
    <t>HUJI Equip HP Computer 06-02-22</t>
  </si>
  <si>
    <t>HUJI Equip Samsung Tablet 29-11-22</t>
  </si>
  <si>
    <t>HUJI Equip Microshop 23-11-21</t>
  </si>
  <si>
    <t>HUJI Equip Microshop 10-02-22</t>
  </si>
  <si>
    <t>HUJI Equip Microshop 11-07-22</t>
  </si>
  <si>
    <t>HUJI Equip Dell Monitor 21-03-22</t>
  </si>
  <si>
    <t>HUJI Equip Apple Laptop 20-06-22</t>
  </si>
  <si>
    <t>Laptop Computer HP450</t>
  </si>
  <si>
    <t>Shamam Computers</t>
  </si>
  <si>
    <t>Computer HP800G6</t>
  </si>
  <si>
    <t>Samsung Tablet S8+</t>
  </si>
  <si>
    <t>Office Pro 2021 &amp; SPSS 27</t>
  </si>
  <si>
    <t>Microshop HUJI</t>
  </si>
  <si>
    <t xml:space="preserve">Office Pro 2021 </t>
  </si>
  <si>
    <t>Office 2021 Mac</t>
  </si>
  <si>
    <t>Dell Monitor S3422DW</t>
  </si>
  <si>
    <t>TEAM - Netcom</t>
  </si>
  <si>
    <t>MBP Apple Laptop 14.2</t>
  </si>
  <si>
    <t>iDigital</t>
  </si>
  <si>
    <t>HUJI SEEEPHI Logo 03-06021</t>
  </si>
  <si>
    <t>Design of SEEEPHI logo</t>
  </si>
  <si>
    <t>Abstract - Yuval Hefetz</t>
  </si>
  <si>
    <t>Institution</t>
  </si>
  <si>
    <t>Contribution of YN's (unpaid) time to the development and oversight of WP3's work toward acheivement of SEEPHI aims</t>
  </si>
  <si>
    <t xml:space="preserve">Contribution of Edna Perez (Braun School Administrator) to SEEPHI project - interfacing between WP3 and Braun School </t>
  </si>
  <si>
    <t>UCC1</t>
  </si>
  <si>
    <t>Janas Harrington</t>
  </si>
  <si>
    <t>(i) All partner planning and discussion. (ii) WP3 introductions &amp; work planning - scope of survey, choice of instruments</t>
  </si>
  <si>
    <t>Review and preparation of documentation for all partner meetings</t>
  </si>
  <si>
    <t xml:space="preserve">All Partner meetings  (i) Introductions (ii) Techical review (iii) Project outline &amp;WPs (iv) Budget review (v) Partnership agreement (vi) Election of Evalauation Committee.  </t>
  </si>
  <si>
    <t>WP8</t>
  </si>
  <si>
    <t>Evaluation meeting</t>
  </si>
  <si>
    <t>WP3 meetings and preparation to implement competency survey</t>
  </si>
  <si>
    <t xml:space="preserve"> (i) WP3 planning meeting) UCC pilot survey logistics </t>
  </si>
  <si>
    <t xml:space="preserve"> WP2/WP3 meeting </t>
  </si>
  <si>
    <t xml:space="preserve">UCC pilot survey logistics </t>
  </si>
  <si>
    <t>UCC Pilot survey implementation and  review meeting</t>
  </si>
  <si>
    <t>WP3 Management Meeting</t>
  </si>
  <si>
    <t>WP2/WP3 seminar meeting with all partners</t>
  </si>
  <si>
    <t>(i) Partnership meeting (ii) WP3 report preparation</t>
  </si>
  <si>
    <t xml:space="preserve">(i) WP2/WP3 management meeting </t>
  </si>
  <si>
    <t xml:space="preserve"> WP2/WP3/WP4 joint meeting</t>
  </si>
  <si>
    <t>Preparation WP3 Final Report</t>
  </si>
  <si>
    <t>All partner meeting</t>
  </si>
  <si>
    <t>All pertner meeting Krakow (logged in online)</t>
  </si>
  <si>
    <t>WP3 reporting meeting</t>
  </si>
  <si>
    <t>UCC2</t>
  </si>
  <si>
    <t>Fiona MacLeod</t>
  </si>
  <si>
    <t>UCC3</t>
  </si>
  <si>
    <t>UCC partner work - review of Partnership Agreement and research &amp; feedback to HUJI partners re survey scope and instruments</t>
  </si>
  <si>
    <t>UCC4</t>
  </si>
  <si>
    <t xml:space="preserve">UCC Partnership Agreement institutional administration </t>
  </si>
  <si>
    <t xml:space="preserve">(i) UCC Partnership Agreement institutional administration (ii) All Partner Partnership Agreement meeting for completion </t>
  </si>
  <si>
    <t xml:space="preserve">(i) UCC  institutional administration (i) WP3 planning meeting (ii) WP2/WP3 meeting (iv) UCC pilot survey logistics </t>
  </si>
  <si>
    <t>(i) UCC  institutional administration (ii) UCC pilot survey implementation</t>
  </si>
  <si>
    <t>Drafting Academic Papers</t>
  </si>
  <si>
    <t>UCC  institutional administration</t>
  </si>
  <si>
    <t>WP3 management meeting</t>
  </si>
  <si>
    <t>(ii) WP2/WP3/WP4 joint meeting</t>
  </si>
  <si>
    <t xml:space="preserve">Reviewing drafts of Academic papers &amp; Abstract for EPH Berlin </t>
  </si>
  <si>
    <t>review ing drafts of academic papers</t>
  </si>
  <si>
    <t>All Partner meeting</t>
  </si>
  <si>
    <t>UCC  institutional administration (FOI requeest)</t>
  </si>
  <si>
    <t>Reviewing academic papers</t>
  </si>
  <si>
    <t>UCC insitutional management</t>
  </si>
  <si>
    <t>Reviewing presentation for Krakow meeting</t>
  </si>
  <si>
    <t>All partner neeting Krakow</t>
  </si>
  <si>
    <t>Frances Shiely</t>
  </si>
  <si>
    <t>Preparation and review of final WP3 report</t>
  </si>
  <si>
    <t>UCCT1</t>
  </si>
  <si>
    <t>Cork, Ireland</t>
  </si>
  <si>
    <t>UCCT2</t>
  </si>
  <si>
    <t>Collete Cunningham</t>
  </si>
  <si>
    <t>Attendance at the ASPHER Deans &amp; Directors retreat</t>
  </si>
  <si>
    <t>Sophia, Bulgaria</t>
  </si>
  <si>
    <t>Permanent staff time contribution - own resources</t>
  </si>
  <si>
    <t>Finance review of project and reporting</t>
  </si>
  <si>
    <t>Dana Ivancovsky Wajcman</t>
  </si>
  <si>
    <t>WP4, Activity 4.1</t>
  </si>
  <si>
    <t>Develope and analyse the alumni questionnaire,  partners meeatings, Responding to questions throughout the platform-construction phases, we framed and characterized the components of the online platform, adapting it to the needs and characteristics of the Israeli Public Health work sector. Partner meeting in Ashkelon and in Krakow</t>
  </si>
  <si>
    <t xml:space="preserve">Maya Peled Raz </t>
  </si>
  <si>
    <t>Develope the alumni questionnaire, partners meeting, Responding to questions throughout the platform-construction phases, we framed and characterized the components of the online platform, adapting it to the needs and characteristics of the Israeli Public Health work sector. Partner meeting in Ashkelon and in Krakow</t>
  </si>
  <si>
    <t>Shira Zelber Sagi</t>
  </si>
  <si>
    <t>Responding to questions and completion of documents for the ongoing construction of the platform sent by the WP4 partners, integration of information gathered from the other partners, completion of the scientific report – annex C and management of the financial report, ongoing management of the project including the alumn survey, recruitment of two new workers (Yana for the in-depth interviews and Sarit for the administrative work) and continuous communication with the partners.</t>
  </si>
  <si>
    <t>Develope the alumni questionnaire, partners meeting, Responding to questions throughout the platform-construction phases, we framed and characterized the components of the online platform, adapting it to the needs and characteristics of the Israeli Public Health work sector; Partner meeting in Ashkelon and in Krakow</t>
  </si>
  <si>
    <t>Orna Epel Baron</t>
  </si>
  <si>
    <t>Develope the alumni questionnaire, partners meeting, Responding to questions throughout the platform-construction phases, we framed and characterized the components of the online platform, adapting it to the needs and characteristics of the Israeli Public Health work sector; partner meeting in Ashkelon</t>
  </si>
  <si>
    <t xml:space="preserve">Krakow, Poland </t>
  </si>
  <si>
    <t>Maya Peled Raz</t>
  </si>
  <si>
    <t>Beer Sheva</t>
  </si>
  <si>
    <t>Ashkelon</t>
  </si>
  <si>
    <t>Haifa</t>
  </si>
  <si>
    <t>Tel Aviv</t>
  </si>
  <si>
    <t>Computer</t>
  </si>
  <si>
    <t>temp</t>
  </si>
  <si>
    <t xml:space="preserve">Computer </t>
  </si>
  <si>
    <t>A price offer for the purchase of computers</t>
  </si>
  <si>
    <t>adlstd</t>
  </si>
  <si>
    <t>Price offer for the purchase of computer monitors</t>
  </si>
  <si>
    <t>ivs</t>
  </si>
  <si>
    <t>Price offer for the purchase of tablets</t>
  </si>
  <si>
    <t>one1</t>
  </si>
  <si>
    <t>Price offer for the purchase of information station</t>
  </si>
  <si>
    <t>The University of Haifa, The Faculty of Welfare and Health Sciences</t>
  </si>
  <si>
    <t xml:space="preserve">Shira, Orna and IT person time and administrative stuff time </t>
  </si>
  <si>
    <t>22Q1_MD_man</t>
  </si>
  <si>
    <t>Mariusz Duplaga</t>
  </si>
  <si>
    <t>WP1, Activity 1.1</t>
  </si>
  <si>
    <t>Planning of the activities in the project</t>
  </si>
  <si>
    <t>22Q1_MD_res</t>
  </si>
  <si>
    <t>Development of the online platform</t>
  </si>
  <si>
    <t>22Q1_MD_tech</t>
  </si>
  <si>
    <t>Preparation for the project meetings and IT developer subcontracting (provider selection and public procurement)</t>
  </si>
  <si>
    <t>22Q1_SJ_tech</t>
  </si>
  <si>
    <t>Szczepan Jakubowski</t>
  </si>
  <si>
    <t>22Q1_NT_res</t>
  </si>
  <si>
    <t>Natalia Turosz</t>
  </si>
  <si>
    <t>22Q1_NT_tech</t>
  </si>
  <si>
    <t>22Q2Q3_MD_res</t>
  </si>
  <si>
    <t>IT developer subcontracting and development of the online platform</t>
  </si>
  <si>
    <t>22Q2Q3_SJ_res</t>
  </si>
  <si>
    <t>22Q2Q3_NT_res</t>
  </si>
  <si>
    <t>22Q2Q3_SS_tech</t>
  </si>
  <si>
    <t>Sylwia Sala</t>
  </si>
  <si>
    <t>Administrative support of the project meeting</t>
  </si>
  <si>
    <t>22Q2Q3_MD1_tech</t>
  </si>
  <si>
    <t>Monika Duszka</t>
  </si>
  <si>
    <t>Duplaga_Ashkelon</t>
  </si>
  <si>
    <t>Ashkelon, Israel</t>
  </si>
  <si>
    <t>Partner institutional budget</t>
  </si>
  <si>
    <t>Own-contribution with staff time to support project activities</t>
  </si>
  <si>
    <t>Salary Jan.21</t>
  </si>
  <si>
    <t>Tsipi Burac</t>
  </si>
  <si>
    <t xml:space="preserve">WP6, Activity 6.1 </t>
  </si>
  <si>
    <t>Strategy meeting</t>
  </si>
  <si>
    <t>Salary Feb.21</t>
  </si>
  <si>
    <t>WP1,Activity 1.3</t>
  </si>
  <si>
    <t>kickoff meeting</t>
  </si>
  <si>
    <t>Salary Mar.21</t>
  </si>
  <si>
    <t>Salary Mar-Jun.21</t>
  </si>
  <si>
    <t>Agreement</t>
  </si>
  <si>
    <t>Partnership agreement adjustments</t>
  </si>
  <si>
    <t>Malka boro</t>
  </si>
  <si>
    <t>Partnership agreement adjustments -Legal Advice</t>
  </si>
  <si>
    <t>Salary Apr.21</t>
  </si>
  <si>
    <t>WP2, WP3</t>
  </si>
  <si>
    <t>SEEEPHI Partners meeting</t>
  </si>
  <si>
    <t>Salary May.21</t>
  </si>
  <si>
    <t>WP7, Activity 7.2</t>
  </si>
  <si>
    <t>SEEEPHI at EUPHW</t>
  </si>
  <si>
    <t>Salary May-Oct.21</t>
  </si>
  <si>
    <t>WP7, Activity 7.1</t>
  </si>
  <si>
    <t>Conference preparation</t>
  </si>
  <si>
    <t>WP7, Activity 7.2.1</t>
  </si>
  <si>
    <t>IAPHP conference</t>
  </si>
  <si>
    <t>Salary Nov.21</t>
  </si>
  <si>
    <t>SEEEPHI WP2/WP3 seminar meeting</t>
  </si>
  <si>
    <t>Baruch Levi</t>
  </si>
  <si>
    <t>WP6, Activity 6.1</t>
  </si>
  <si>
    <t>Salary Dec.21</t>
  </si>
  <si>
    <t>WP6,WP7</t>
  </si>
  <si>
    <t>kickoff meeting - IAPHP conference</t>
  </si>
  <si>
    <t>Salary Dec 21- May 22</t>
  </si>
  <si>
    <t>Second Year Budjet</t>
  </si>
  <si>
    <t>SEEEPHI WP2/WP3 joint meeting</t>
  </si>
  <si>
    <t>IAPHP + SRCU meeting</t>
  </si>
  <si>
    <t>WP6, Activity 6.2</t>
  </si>
  <si>
    <t>Strategy meeting with the Association of Veterinary Doctors in Israel</t>
  </si>
  <si>
    <t>Meeting of public health department managers</t>
  </si>
  <si>
    <t>Supervision on filming at the annual IAPHP conference in Israel</t>
  </si>
  <si>
    <t>Salary Aug.21</t>
  </si>
  <si>
    <t>Kickoff meeting with the strategy subcontract</t>
  </si>
  <si>
    <t>Salary Sep.21</t>
  </si>
  <si>
    <t xml:space="preserve">Filming at the manager meeting - Public health physicians </t>
  </si>
  <si>
    <t>teacher/Trainer/Researcher</t>
  </si>
  <si>
    <t>Editing stories</t>
  </si>
  <si>
    <t>meeting with the strategy subcontract</t>
  </si>
  <si>
    <t xml:space="preserve"> preparation for Internship conference with the strategy subcontract</t>
  </si>
  <si>
    <t>WP6, Activity 6.3</t>
  </si>
  <si>
    <t xml:space="preserve"> Internship conference</t>
  </si>
  <si>
    <t>WP6, Activity 6.1,6.4</t>
  </si>
  <si>
    <t>Seeephi Partners meeting in Krakow/zoom</t>
  </si>
  <si>
    <t xml:space="preserve">meeting with the strategy subcontract - film editing </t>
  </si>
  <si>
    <t>Salary Oct.21</t>
  </si>
  <si>
    <t>meeting with the strategy subcontract - final editing</t>
  </si>
  <si>
    <t>photography and editing at the annual confrence</t>
  </si>
  <si>
    <t>Benovitz Communications Ltd</t>
  </si>
  <si>
    <t>Marketing and strategic guidance and consulting for the conference, marketing content and microcopy, formulating messages and ideas</t>
  </si>
  <si>
    <t>Marketing tools</t>
  </si>
  <si>
    <t>domain renewal</t>
  </si>
  <si>
    <t>flying guy</t>
  </si>
  <si>
    <t>Strategic consulting, photography and editing, adding subtitles</t>
  </si>
  <si>
    <t>LOE 1</t>
  </si>
  <si>
    <t>Leah Okenwa-Emegwa</t>
  </si>
  <si>
    <t>WP6, activity 6.1</t>
  </si>
  <si>
    <t>Campaign preparation</t>
  </si>
  <si>
    <t>Campaign design</t>
  </si>
  <si>
    <t>Campaign design continue</t>
  </si>
  <si>
    <t>Planning for the upcoming conference in May</t>
  </si>
  <si>
    <t>WP6, activity 6.2, 6.3</t>
  </si>
  <si>
    <t>IAPHP conference; Created and tested interview guide</t>
  </si>
  <si>
    <t>WP, activity 6,2</t>
  </si>
  <si>
    <t>Review and evaluation of the newly developed campaign materials</t>
  </si>
  <si>
    <t>WP6, activity 6.2, 6.4</t>
  </si>
  <si>
    <t xml:space="preserve">Planning for next phase in WP6, e.g.s register, presenting the films to partners for feedback in Krakow 20-23 Sept </t>
  </si>
  <si>
    <t>WP6, activity 6.2</t>
  </si>
  <si>
    <t>Planning for next phase continues</t>
  </si>
  <si>
    <t>WP 6, activity 6.2</t>
  </si>
  <si>
    <t>Meeting</t>
  </si>
  <si>
    <t>LOE 2</t>
  </si>
  <si>
    <t>WP1, activity 1.3</t>
  </si>
  <si>
    <t>Meeting, kickoff</t>
  </si>
  <si>
    <t>Planning Workpackages, dates decided</t>
  </si>
  <si>
    <t>WP 6, activity 6.1</t>
  </si>
  <si>
    <t>Preparation/discussion for travel arrangements</t>
  </si>
  <si>
    <t>WP8, activity 8.1 and 8.2</t>
  </si>
  <si>
    <t>Quality planning, discussion about project</t>
  </si>
  <si>
    <t>Quality assurance</t>
  </si>
  <si>
    <t>LOE 3</t>
  </si>
  <si>
    <t>Involvement in WP1 activities</t>
  </si>
  <si>
    <t>Wp 6, activity 6.1, 6.2, 6.3</t>
  </si>
  <si>
    <t>Involvement in WP6 activities</t>
  </si>
  <si>
    <t>WP 6, activity 6,1,  6,2, 6.3</t>
  </si>
  <si>
    <t>WP 6, activity 6,1, 6.2, and 6,3</t>
  </si>
  <si>
    <t>SPB1</t>
  </si>
  <si>
    <t>Stéphanie Paillard Borg</t>
  </si>
  <si>
    <t>Campaign design continues</t>
  </si>
  <si>
    <t>Created and tested interview guide</t>
  </si>
  <si>
    <t>REview and evaluation of the newly developed campaign material</t>
  </si>
  <si>
    <t>Planning for the next phase of the project being the reigster</t>
  </si>
  <si>
    <t>Planning for the next phase continues</t>
  </si>
  <si>
    <t>SPB2</t>
  </si>
  <si>
    <t xml:space="preserve">WP1, activity 1,3 </t>
  </si>
  <si>
    <t>Kick off meeting 8/2 2021 and 12/2 2021</t>
  </si>
  <si>
    <t>Meeting about partnership agreement 28/4</t>
  </si>
  <si>
    <t>Preparation of partnershio agreement</t>
  </si>
  <si>
    <t>Meeting kickoff</t>
  </si>
  <si>
    <t xml:space="preserve">WP6, activity 6,2 </t>
  </si>
  <si>
    <t>Quality discussion of the project</t>
  </si>
  <si>
    <t>SPB3</t>
  </si>
  <si>
    <t>JC1</t>
  </si>
  <si>
    <t>Jenny Cadstedt</t>
  </si>
  <si>
    <t>WP 1, activity, 1.1, 1.2</t>
  </si>
  <si>
    <t>Preparation of partnership agreement</t>
  </si>
  <si>
    <t>WP6, activity 6.1, 6.2, 6.3</t>
  </si>
  <si>
    <t>Meeting about workpackage 6</t>
  </si>
  <si>
    <t>WP 1, activity, 1.1, 1.2 and WP6 activity 6.1</t>
  </si>
  <si>
    <t>Preparing time sheet</t>
  </si>
  <si>
    <t>Reporting</t>
  </si>
  <si>
    <t>IAPHP member's fee+conference ticket fees</t>
  </si>
  <si>
    <t>Conference meeting organisation of SEEEPHI Workshop and IAMPH happening events</t>
  </si>
  <si>
    <t>LOE4</t>
  </si>
  <si>
    <t>Leah Okenwa Emegwa</t>
  </si>
  <si>
    <t>WP7, Activity 7.2.1 IAPHP Conference/WP6 Working meeting</t>
  </si>
  <si>
    <t>Stockholm, Sweden</t>
  </si>
  <si>
    <t>LOE5</t>
  </si>
  <si>
    <t>WP1, Activity 1.3.3 Partners meeting</t>
  </si>
  <si>
    <t>SPB4</t>
  </si>
  <si>
    <t>Stephanie Paillard Borg</t>
  </si>
  <si>
    <t>Geneve, Switzerland</t>
  </si>
  <si>
    <t>SPB5</t>
  </si>
  <si>
    <t>SPB6</t>
  </si>
  <si>
    <t>WP7, Activity 7.1.2 ASPHER Retreat Conference</t>
  </si>
  <si>
    <t>Sofia, Bulgaria</t>
  </si>
  <si>
    <t>Swedish Council for Higher Education and Stiftelsen Rödakorshemmet</t>
  </si>
  <si>
    <t>-</t>
  </si>
  <si>
    <t>SA_1</t>
  </si>
  <si>
    <t>Keren Dopelt</t>
  </si>
  <si>
    <t>WP1</t>
  </si>
  <si>
    <t>meetings with the Israeli partners, meetings with ASPHER, meetings with the entire consortium, meetings with a representative from the Erasmus Israel office, meetings with Luigi/Catrina from the European Union (start-up meetings, development meetings, meetings to report on progress).</t>
  </si>
  <si>
    <t>WP5</t>
  </si>
  <si>
    <t>Tours for students in a leadership course, development of a course on leadership in public health, writing a syllabus for the course, writing a course manual, developing and writing simulations on leadership and decision-making in public health, conducting a simulation day for students, supervising a thesis of a master's degree student whose purpose is to evaluate the simulations, partnership in running a pilot of The course at Ben Gurion University, consulting and support for Ashkelon College in running the course</t>
  </si>
  <si>
    <t>Selection and ordering of equipment</t>
  </si>
  <si>
    <t>Collecting materials from all the partners to present the progress to Erasmus Israel and the members of the external evaluation committee</t>
  </si>
  <si>
    <t>Meetings with members of the internal evaluation committee, working meetings with members of the external evaluation committee</t>
  </si>
  <si>
    <t>SA_2</t>
  </si>
  <si>
    <t>Ofek Eliad Vardimon</t>
  </si>
  <si>
    <t>Assisting with writing the course manual and the literature</t>
  </si>
  <si>
    <t>SA_3</t>
  </si>
  <si>
    <t>Tamar Habani</t>
  </si>
  <si>
    <t>Assistance in monitoring the utilization of the budget, handling the employment of employees, purchasing equipment and coordinating meetings and classes</t>
  </si>
  <si>
    <t>T1</t>
  </si>
  <si>
    <t>Nadav Davidovitch</t>
  </si>
  <si>
    <t>Beer Sheva, Israel</t>
  </si>
  <si>
    <t>T2</t>
  </si>
  <si>
    <t>T3</t>
  </si>
  <si>
    <t>T4</t>
  </si>
  <si>
    <t>Lod, Israel</t>
  </si>
  <si>
    <t>T5</t>
  </si>
  <si>
    <t>EQ-1-216002876</t>
  </si>
  <si>
    <t>ipad, Apple pencil</t>
  </si>
  <si>
    <t>Wediggit LTD</t>
  </si>
  <si>
    <t>EQ-2-1174683</t>
  </si>
  <si>
    <t>Leptop, USB TYPE</t>
  </si>
  <si>
    <t>I.E Mittwoch &amp; sons LTD</t>
  </si>
  <si>
    <t>EQ-3-2437</t>
  </si>
  <si>
    <t>Camera,Sound adapter, Cable TV, Tripod</t>
  </si>
  <si>
    <t>Berale LTD</t>
  </si>
  <si>
    <t>EQ-4-220610</t>
  </si>
  <si>
    <t>Spiral machine, Lamination machine</t>
  </si>
  <si>
    <t>Efficient equipment and furniture LTD</t>
  </si>
  <si>
    <t>EQ-5-224004255</t>
  </si>
  <si>
    <t>Ink integrated device</t>
  </si>
  <si>
    <t>Nir Tech consumer products LTD</t>
  </si>
  <si>
    <t>EQ-6-70701</t>
  </si>
  <si>
    <t>MIMIO</t>
  </si>
  <si>
    <t>Rugev Computers LTD</t>
  </si>
  <si>
    <t>EQ-7-1015044</t>
  </si>
  <si>
    <t>Electronic system, Microphone, Pocket transmitter, Stationary receiver</t>
  </si>
  <si>
    <t>Turtle Amplification Systems LTD</t>
  </si>
  <si>
    <t>EQ-8-226000134</t>
  </si>
  <si>
    <t>Projector*2</t>
  </si>
  <si>
    <t>3D Project LTD</t>
  </si>
  <si>
    <t>EQ-9-12453</t>
  </si>
  <si>
    <t>License Symbost</t>
  </si>
  <si>
    <t>EQ-10-226002886</t>
  </si>
  <si>
    <t>ipad, Apple pencil, Airpods</t>
  </si>
  <si>
    <t>EQ-11-248269</t>
  </si>
  <si>
    <t>Photographic peper</t>
  </si>
  <si>
    <t>SHAHAR paper products LTD</t>
  </si>
  <si>
    <t>EQ-12-7337514</t>
  </si>
  <si>
    <t>Office supplies</t>
  </si>
  <si>
    <t>GRAFFITI</t>
  </si>
  <si>
    <t>BGU</t>
  </si>
  <si>
    <t>Prof  Nadav Davidovich salary</t>
  </si>
  <si>
    <t>41050000015N-001</t>
  </si>
  <si>
    <t>Jascha de Nooijer</t>
  </si>
  <si>
    <t>5.1</t>
  </si>
  <si>
    <t>41050000015N-002</t>
  </si>
  <si>
    <t>Kasia Czabanowska</t>
  </si>
  <si>
    <t>41050000015N-003</t>
  </si>
  <si>
    <t>Joost von Weersch</t>
  </si>
  <si>
    <t>Development of guide, parallel to pilot course, consultation with experts, and partners.</t>
  </si>
  <si>
    <t>Six WP5 partners team meetings (BGU and MU)</t>
  </si>
  <si>
    <t>Consultation and train the trainers first stage</t>
  </si>
  <si>
    <t>Administrative tasks (budget meetings, budget management, emails etc.)</t>
  </si>
  <si>
    <t>41050000015N-005</t>
  </si>
  <si>
    <t>K. Czabanowska</t>
  </si>
  <si>
    <t>41050000015N-004</t>
  </si>
  <si>
    <t>Maastricht, Netherlands</t>
  </si>
  <si>
    <t>J. de Nooijer</t>
  </si>
  <si>
    <t>41050000015N-007</t>
  </si>
  <si>
    <t>41050000015N-006</t>
  </si>
  <si>
    <t>Robert Otok</t>
  </si>
  <si>
    <t>Lore Leighton</t>
  </si>
  <si>
    <t>WP7</t>
  </si>
  <si>
    <t>Website</t>
  </si>
  <si>
    <t>Tredo</t>
  </si>
  <si>
    <t>EUR</t>
  </si>
  <si>
    <t>Lore Leigton</t>
  </si>
  <si>
    <t>Brussels</t>
  </si>
  <si>
    <t>Krakow</t>
  </si>
  <si>
    <t>John Middleton</t>
  </si>
  <si>
    <t>Coventry</t>
  </si>
  <si>
    <t>MDPI</t>
  </si>
  <si>
    <t>CHF</t>
  </si>
  <si>
    <t>Journal article</t>
  </si>
  <si>
    <t>Frontiers</t>
  </si>
  <si>
    <t>USD</t>
  </si>
  <si>
    <t>Own budget</t>
  </si>
  <si>
    <t>Support to organisation of project meetings</t>
  </si>
  <si>
    <t>Expert time</t>
  </si>
  <si>
    <t>ir-p1-otok-sc</t>
  </si>
  <si>
    <t>ir-p1-leighton-sc</t>
  </si>
  <si>
    <t>WP2 support to lead partner/P2</t>
  </si>
  <si>
    <t xml:space="preserve">ir-p1-leighton-sc </t>
  </si>
  <si>
    <t>dissemination and exploitation of the project</t>
  </si>
  <si>
    <t>project quality plan monitoring</t>
  </si>
  <si>
    <t xml:space="preserve">project management </t>
  </si>
  <si>
    <t>seeephi-www-1</t>
  </si>
  <si>
    <t>seeephi-www-2</t>
  </si>
  <si>
    <t>seeephi-www-3</t>
  </si>
  <si>
    <t>seeephi-paper-1</t>
  </si>
  <si>
    <t>seeephi-paper-2</t>
  </si>
  <si>
    <t>BE85363138900606</t>
  </si>
  <si>
    <t>618578-EPP-1-2020-1-BE-EPPKA2-CBHE-JP</t>
  </si>
  <si>
    <t>it-p1-wp8-krakow2022-ll</t>
  </si>
  <si>
    <t>ir-p1-wp8-krakow2022-ro</t>
  </si>
  <si>
    <t>ir-p1-wp7-ashkelon2022-ro</t>
  </si>
  <si>
    <t>ir-p1-wp7-ashkelon2022-ll</t>
  </si>
  <si>
    <t>ir-p1-wp1-Krakow2022-ro</t>
  </si>
  <si>
    <t>ir-p1-wp1-Krakow2022-ll</t>
  </si>
  <si>
    <t>ir-p1-wp1-Krakow2022-jm</t>
  </si>
  <si>
    <t>ir-p1-wp7-sofia2022-ll</t>
  </si>
  <si>
    <t>ir-p1-wp7-sofia2022-ro</t>
  </si>
  <si>
    <t>ir-p1-wp7-sofia2022-jm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</si>
</sst>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 #,##0.00_ ;_ * \-#,##0.00_ ;_ * &quot;-&quot;??_ ;_ @_ "/>
    <numFmt numFmtId="165" formatCode="#,##0_ ;\-#,##0\ "/>
    <numFmt numFmtId="166" formatCode="#,##0.00_ ;\-#,##0.00\ "/>
    <numFmt numFmtId="167" formatCode="d/mm/yy;@"/>
    <numFmt numFmtId="168" formatCode="dd/mm/yy;@"/>
    <numFmt numFmtId="169" formatCode="#,##0.0000000"/>
  </numFmts>
  <fonts count="38" x14ac:knownFonts="1">
    <font>
      <sz val="11"/>
      <color theme="1"/>
      <name val="Calibri"/>
      <family val="2"/>
      <scheme val="minor"/>
    </font>
    <font>
      <u/>
      <sz val="10"/>
      <color indexed="12"/>
      <name val="Arial"/>
      <family val="2"/>
    </font>
    <font>
      <sz val="11"/>
      <color theme="1"/>
      <name val="Calibri"/>
      <family val="2"/>
      <scheme val="minor"/>
    </font>
    <font>
      <sz val="10"/>
      <name val="Arial"/>
      <family val="2"/>
    </font>
    <font>
      <sz val="14"/>
      <name val="Arial Narrow"/>
      <family val="2"/>
    </font>
    <font>
      <b/>
      <sz val="14"/>
      <name val="Arial Narrow"/>
      <family val="2"/>
    </font>
    <font>
      <b/>
      <sz val="11"/>
      <color theme="1"/>
      <name val="Calibri"/>
      <family val="2"/>
      <scheme val="minor"/>
    </font>
    <font>
      <sz val="14"/>
      <color rgb="FFFF0000"/>
      <name val="Arial Narrow"/>
      <family val="2"/>
    </font>
    <font>
      <b/>
      <sz val="14"/>
      <color rgb="FFFF0000"/>
      <name val="Arial Narrow"/>
      <family val="2"/>
    </font>
    <font>
      <b/>
      <sz val="14"/>
      <color theme="1"/>
      <name val="Arial Narrow"/>
      <family val="2"/>
    </font>
    <font>
      <b/>
      <sz val="18"/>
      <name val="Arial Narrow"/>
      <family val="2"/>
    </font>
    <font>
      <sz val="14"/>
      <name val="Arial"/>
      <family val="2"/>
    </font>
    <font>
      <b/>
      <u/>
      <sz val="14"/>
      <name val="Arial Narrow"/>
      <family val="2"/>
    </font>
    <font>
      <sz val="14"/>
      <color theme="1"/>
      <name val="Arial Narrow"/>
      <family val="2"/>
    </font>
    <font>
      <i/>
      <sz val="14"/>
      <name val="Arial Narrow"/>
      <family val="2"/>
    </font>
    <font>
      <u/>
      <sz val="11"/>
      <color theme="10"/>
      <name val="Calibri"/>
      <family val="2"/>
      <scheme val="minor"/>
    </font>
    <font>
      <b/>
      <sz val="12"/>
      <name val="Arial"/>
      <family val="2"/>
    </font>
    <font>
      <b/>
      <sz val="14"/>
      <color rgb="FFFF0000"/>
      <name val="Calibri"/>
      <family val="2"/>
    </font>
    <font>
      <b/>
      <i/>
      <sz val="14"/>
      <name val="Arial Narrow"/>
      <family val="2"/>
    </font>
    <font>
      <sz val="9"/>
      <name val="Arial Narrow"/>
      <family val="2"/>
    </font>
    <font>
      <b/>
      <sz val="9"/>
      <name val="Arial Narrow"/>
      <family val="2"/>
    </font>
    <font>
      <b/>
      <sz val="14"/>
      <name val="Arial"/>
      <family val="2"/>
    </font>
    <font>
      <b/>
      <u/>
      <sz val="10"/>
      <name val="Arial"/>
      <family val="2"/>
    </font>
    <font>
      <b/>
      <sz val="10"/>
      <name val="Arial"/>
      <family val="2"/>
    </font>
    <font>
      <i/>
      <sz val="10"/>
      <name val="Arial"/>
      <family val="2"/>
    </font>
    <font>
      <b/>
      <sz val="10"/>
      <name val="Calibri"/>
      <family val="2"/>
    </font>
    <font>
      <sz val="10"/>
      <color theme="1"/>
      <name val="Arial"/>
      <family val="2"/>
    </font>
    <font>
      <b/>
      <sz val="10"/>
      <color theme="1"/>
      <name val="Arial"/>
      <family val="2"/>
    </font>
    <font>
      <b/>
      <sz val="18"/>
      <color rgb="FFFF0000"/>
      <name val="Arial Narrow"/>
      <family val="2"/>
    </font>
    <font>
      <b/>
      <u/>
      <sz val="14"/>
      <color theme="1"/>
      <name val="Arial Narrow"/>
      <family val="2"/>
    </font>
    <font>
      <sz val="14"/>
      <color theme="0"/>
      <name val="Arial Narrow"/>
      <family val="2"/>
    </font>
    <font>
      <b/>
      <sz val="14"/>
      <color theme="0"/>
      <name val="Arial Narrow"/>
      <family val="2"/>
    </font>
    <font>
      <u/>
      <sz val="14"/>
      <name val="Arial Narrow"/>
      <family val="2"/>
    </font>
    <font>
      <b/>
      <sz val="12"/>
      <color rgb="FFFF0000"/>
      <name val="Calibri"/>
      <family val="2"/>
    </font>
    <font>
      <u/>
      <sz val="10"/>
      <name val="Arial"/>
      <family val="2"/>
    </font>
    <font>
      <b/>
      <u/>
      <sz val="11"/>
      <color theme="1"/>
      <name val="Calibri"/>
      <family val="2"/>
      <scheme val="minor"/>
    </font>
    <font>
      <u/>
      <sz val="11"/>
      <color theme="1"/>
      <name val="Calibri"/>
      <family val="2"/>
      <scheme val="minor"/>
    </font>
    <font>
      <b/>
      <i/>
      <sz val="10"/>
      <name val="Arial"/>
      <family val="2"/>
    </font>
  </fonts>
  <fills count="15">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8"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rgb="FF00B0F0"/>
        <bgColor indexed="64"/>
      </patternFill>
    </fill>
    <fill>
      <patternFill patternType="solid">
        <fgColor theme="2" tint="-0.499984740745262"/>
        <bgColor indexed="64"/>
      </patternFill>
    </fill>
    <fill>
      <patternFill patternType="solid">
        <fgColor theme="3" tint="0.79998168889431442"/>
        <bgColor indexed="64"/>
      </patternFill>
    </fill>
    <fill>
      <patternFill patternType="solid">
        <fgColor theme="0"/>
        <bgColor indexed="64"/>
      </patternFill>
    </fill>
    <fill>
      <patternFill patternType="solid">
        <fgColor rgb="FF00B050"/>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rgb="FFFF0000"/>
      </left>
      <right style="thin">
        <color rgb="FFFF0000"/>
      </right>
      <top/>
      <bottom style="thin">
        <color rgb="FFFF0000"/>
      </bottom>
      <diagonal/>
    </border>
    <border>
      <left style="thin">
        <color rgb="FFFF0000"/>
      </left>
      <right style="thin">
        <color rgb="FFFF0000"/>
      </right>
      <top/>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right/>
      <top/>
      <bottom style="thin">
        <color theme="1"/>
      </bottom>
      <diagonal/>
    </border>
    <border>
      <left/>
      <right style="thin">
        <color rgb="FFFF0000"/>
      </right>
      <top/>
      <bottom/>
      <diagonal/>
    </border>
    <border>
      <left style="thin">
        <color rgb="FFFF0000"/>
      </left>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thin">
        <color rgb="FFFF0000"/>
      </left>
      <right style="thin">
        <color rgb="FFFF0000"/>
      </right>
      <top style="thin">
        <color rgb="FFFF0000"/>
      </top>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s>
  <cellStyleXfs count="5">
    <xf numFmtId="0" fontId="0" fillId="0" borderId="0"/>
    <xf numFmtId="164"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15" fillId="0" borderId="0" applyNumberFormat="0" applyFill="0" applyBorder="0" applyAlignment="0" applyProtection="0"/>
  </cellStyleXfs>
  <cellXfs count="316">
    <xf numFmtId="0" fontId="0" fillId="0" borderId="0" xfId="0"/>
    <xf numFmtId="0" fontId="0" fillId="0" borderId="1" xfId="0" applyBorder="1"/>
    <xf numFmtId="0" fontId="4" fillId="0" borderId="0" xfId="0" applyFont="1"/>
    <xf numFmtId="0" fontId="7" fillId="0" borderId="0" xfId="0" applyFont="1" applyAlignment="1">
      <alignment vertical="center"/>
    </xf>
    <xf numFmtId="0" fontId="5" fillId="0" borderId="0" xfId="0" applyFont="1"/>
    <xf numFmtId="0" fontId="5" fillId="0" borderId="3" xfId="0" applyFont="1" applyBorder="1"/>
    <xf numFmtId="0" fontId="5" fillId="0" borderId="6" xfId="0" applyFont="1" applyBorder="1"/>
    <xf numFmtId="0" fontId="5" fillId="0" borderId="1" xfId="0" applyFont="1" applyBorder="1" applyAlignment="1">
      <alignment horizontal="left" vertical="center"/>
    </xf>
    <xf numFmtId="0" fontId="4" fillId="0" borderId="3" xfId="0" applyFont="1" applyBorder="1"/>
    <xf numFmtId="0" fontId="4" fillId="0" borderId="6" xfId="0" applyFont="1" applyBorder="1"/>
    <xf numFmtId="0" fontId="4" fillId="0" borderId="7" xfId="0" applyFont="1" applyBorder="1"/>
    <xf numFmtId="0" fontId="4" fillId="0" borderId="5" xfId="0" applyFont="1" applyBorder="1"/>
    <xf numFmtId="0" fontId="4" fillId="0" borderId="9" xfId="0" applyFont="1" applyBorder="1"/>
    <xf numFmtId="0" fontId="5" fillId="0" borderId="9" xfId="0" applyFont="1" applyBorder="1"/>
    <xf numFmtId="0" fontId="5" fillId="0" borderId="7" xfId="0" applyFont="1" applyBorder="1"/>
    <xf numFmtId="0" fontId="5" fillId="0" borderId="5" xfId="0" applyFont="1" applyBorder="1"/>
    <xf numFmtId="0" fontId="14" fillId="0" borderId="0" xfId="0" applyFont="1"/>
    <xf numFmtId="0" fontId="0" fillId="0" borderId="1" xfId="0" applyBorder="1" applyAlignment="1">
      <alignment horizontal="left" vertical="center"/>
    </xf>
    <xf numFmtId="0" fontId="4" fillId="3" borderId="1" xfId="0" applyFont="1" applyFill="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4" fillId="0" borderId="0" xfId="0" applyFont="1" applyAlignment="1">
      <alignment vertical="center" wrapText="1"/>
    </xf>
    <xf numFmtId="165" fontId="4" fillId="3" borderId="1" xfId="0" applyNumberFormat="1" applyFont="1" applyFill="1" applyBorder="1" applyAlignment="1" applyProtection="1">
      <alignment horizontal="center" vertical="center" wrapText="1"/>
      <protection locked="0"/>
    </xf>
    <xf numFmtId="0" fontId="4" fillId="0" borderId="0" xfId="0" applyFont="1" applyAlignment="1">
      <alignment horizontal="left" vertical="center" wrapText="1"/>
    </xf>
    <xf numFmtId="0" fontId="5" fillId="0" borderId="3" xfId="0"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
    </xf>
    <xf numFmtId="0" fontId="5" fillId="0" borderId="0" xfId="0" applyFont="1" applyAlignment="1">
      <alignment horizontal="center"/>
    </xf>
    <xf numFmtId="0" fontId="6" fillId="2" borderId="1" xfId="0" applyFont="1" applyFill="1" applyBorder="1" applyAlignment="1">
      <alignment horizontal="center" vertical="center"/>
    </xf>
    <xf numFmtId="0" fontId="0" fillId="4" borderId="1" xfId="0" applyFill="1" applyBorder="1" applyAlignment="1">
      <alignment horizontal="center" vertical="center"/>
    </xf>
    <xf numFmtId="0" fontId="0" fillId="4" borderId="1" xfId="0" applyFill="1" applyBorder="1"/>
    <xf numFmtId="4" fontId="0" fillId="4" borderId="1" xfId="0" applyNumberFormat="1" applyFill="1" applyBorder="1"/>
    <xf numFmtId="0" fontId="0" fillId="5" borderId="1" xfId="0" applyFill="1" applyBorder="1" applyAlignment="1">
      <alignment horizontal="center" vertical="center"/>
    </xf>
    <xf numFmtId="0" fontId="0" fillId="5" borderId="1" xfId="0" applyFill="1" applyBorder="1"/>
    <xf numFmtId="4" fontId="0" fillId="5" borderId="1" xfId="0" applyNumberFormat="1" applyFill="1" applyBorder="1"/>
    <xf numFmtId="0" fontId="0" fillId="6" borderId="1" xfId="0" applyFill="1" applyBorder="1" applyAlignment="1">
      <alignment horizontal="center" vertical="center"/>
    </xf>
    <xf numFmtId="0" fontId="0" fillId="6" borderId="1" xfId="0" applyFill="1" applyBorder="1"/>
    <xf numFmtId="4" fontId="0" fillId="6" borderId="1" xfId="0" applyNumberFormat="1" applyFill="1" applyBorder="1"/>
    <xf numFmtId="0" fontId="0" fillId="7" borderId="1" xfId="0" applyFill="1" applyBorder="1" applyAlignment="1">
      <alignment horizontal="center" vertical="center"/>
    </xf>
    <xf numFmtId="0" fontId="0" fillId="7" borderId="1" xfId="0" applyFill="1" applyBorder="1"/>
    <xf numFmtId="4" fontId="0" fillId="7" borderId="1" xfId="0" applyNumberFormat="1" applyFill="1" applyBorder="1"/>
    <xf numFmtId="0" fontId="0" fillId="8" borderId="1" xfId="0" applyFill="1" applyBorder="1" applyAlignment="1">
      <alignment horizontal="center" vertical="center"/>
    </xf>
    <xf numFmtId="0" fontId="0" fillId="8" borderId="1" xfId="0" applyFill="1" applyBorder="1"/>
    <xf numFmtId="4" fontId="0" fillId="8" borderId="1" xfId="0" applyNumberFormat="1" applyFill="1" applyBorder="1"/>
    <xf numFmtId="0" fontId="0" fillId="9" borderId="1" xfId="0" applyFill="1" applyBorder="1" applyAlignment="1">
      <alignment horizontal="center" vertical="center"/>
    </xf>
    <xf numFmtId="0" fontId="0" fillId="9" borderId="1" xfId="0" applyFill="1" applyBorder="1"/>
    <xf numFmtId="4" fontId="0" fillId="9" borderId="1" xfId="0" applyNumberFormat="1" applyFill="1" applyBorder="1"/>
    <xf numFmtId="0" fontId="0" fillId="10" borderId="1" xfId="0" applyFill="1" applyBorder="1" applyAlignment="1">
      <alignment horizontal="center" vertical="center"/>
    </xf>
    <xf numFmtId="0" fontId="0" fillId="10" borderId="1" xfId="0" applyFill="1" applyBorder="1"/>
    <xf numFmtId="4" fontId="0" fillId="10" borderId="1" xfId="0" applyNumberFormat="1" applyFill="1" applyBorder="1"/>
    <xf numFmtId="0" fontId="0" fillId="11" borderId="1" xfId="0" applyFill="1" applyBorder="1" applyAlignment="1">
      <alignment horizontal="center" vertical="center"/>
    </xf>
    <xf numFmtId="0" fontId="0" fillId="11" borderId="1" xfId="0" applyFill="1" applyBorder="1"/>
    <xf numFmtId="4" fontId="0" fillId="11" borderId="1" xfId="0" applyNumberFormat="1" applyFill="1" applyBorder="1"/>
    <xf numFmtId="0" fontId="4" fillId="0" borderId="1" xfId="0" applyFont="1" applyBorder="1" applyAlignment="1">
      <alignment horizontal="left" vertical="center" wrapText="1"/>
    </xf>
    <xf numFmtId="0" fontId="4" fillId="0" borderId="0" xfId="0" applyFont="1" applyAlignment="1">
      <alignment wrapText="1"/>
    </xf>
    <xf numFmtId="0" fontId="4" fillId="0" borderId="0" xfId="0" applyFont="1" applyAlignment="1">
      <alignment vertical="center"/>
    </xf>
    <xf numFmtId="0" fontId="8" fillId="0" borderId="0" xfId="0" applyFont="1" applyAlignment="1">
      <alignment vertical="center"/>
    </xf>
    <xf numFmtId="166" fontId="4" fillId="3" borderId="1" xfId="0" applyNumberFormat="1" applyFont="1" applyFill="1" applyBorder="1" applyAlignment="1" applyProtection="1">
      <alignment horizontal="right" vertical="center" wrapText="1" indent="1"/>
      <protection locked="0"/>
    </xf>
    <xf numFmtId="10" fontId="5" fillId="0" borderId="0" xfId="0" applyNumberFormat="1" applyFont="1" applyAlignment="1">
      <alignment horizontal="center" vertical="center"/>
    </xf>
    <xf numFmtId="10" fontId="5" fillId="0" borderId="6" xfId="0" applyNumberFormat="1" applyFont="1" applyBorder="1" applyAlignment="1">
      <alignment horizontal="center" vertical="center"/>
    </xf>
    <xf numFmtId="168" fontId="4" fillId="3" borderId="1" xfId="0" applyNumberFormat="1"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wrapText="1"/>
    </xf>
    <xf numFmtId="0" fontId="5" fillId="2" borderId="10" xfId="2" applyFont="1" applyFill="1" applyBorder="1" applyAlignment="1" applyProtection="1">
      <alignment horizontal="center" vertical="center" wrapText="1"/>
    </xf>
    <xf numFmtId="0" fontId="8" fillId="0" borderId="5" xfId="0" applyFont="1" applyBorder="1" applyAlignment="1">
      <alignment vertical="center"/>
    </xf>
    <xf numFmtId="0" fontId="4" fillId="0" borderId="0" xfId="0" applyFont="1" applyAlignment="1">
      <alignment horizontal="center"/>
    </xf>
    <xf numFmtId="3" fontId="5" fillId="2" borderId="12" xfId="0" applyNumberFormat="1" applyFont="1" applyFill="1" applyBorder="1" applyAlignment="1">
      <alignment horizontal="center" vertical="center"/>
    </xf>
    <xf numFmtId="0" fontId="5" fillId="0" borderId="0" xfId="0" applyFont="1" applyAlignment="1">
      <alignment vertical="center"/>
    </xf>
    <xf numFmtId="0" fontId="18" fillId="0" borderId="1" xfId="0" applyFont="1" applyBorder="1" applyAlignment="1">
      <alignment horizontal="center" vertical="center"/>
    </xf>
    <xf numFmtId="0" fontId="19" fillId="0" borderId="5" xfId="0" applyFont="1" applyBorder="1"/>
    <xf numFmtId="0" fontId="20" fillId="0" borderId="0" xfId="0" applyFont="1"/>
    <xf numFmtId="0" fontId="19" fillId="0" borderId="5" xfId="0" applyFont="1" applyBorder="1" applyAlignment="1">
      <alignment vertical="center"/>
    </xf>
    <xf numFmtId="0" fontId="5" fillId="0" borderId="6" xfId="0" applyFont="1" applyBorder="1" applyAlignment="1">
      <alignment horizontal="center" vertical="center"/>
    </xf>
    <xf numFmtId="0" fontId="4" fillId="0" borderId="6" xfId="0" applyFont="1" applyBorder="1" applyAlignment="1">
      <alignment vertical="center"/>
    </xf>
    <xf numFmtId="167" fontId="4" fillId="0" borderId="6" xfId="0" applyNumberFormat="1" applyFont="1" applyBorder="1" applyAlignment="1">
      <alignment horizontal="center" vertical="center"/>
    </xf>
    <xf numFmtId="0" fontId="19" fillId="0" borderId="0" xfId="0" applyFont="1"/>
    <xf numFmtId="0" fontId="18" fillId="0" borderId="0" xfId="0" applyFont="1" applyAlignment="1">
      <alignment vertical="center"/>
    </xf>
    <xf numFmtId="0" fontId="4" fillId="0" borderId="0" xfId="0" applyFont="1" applyAlignment="1">
      <alignment horizontal="left"/>
    </xf>
    <xf numFmtId="164" fontId="4" fillId="0" borderId="1" xfId="1" applyFont="1" applyFill="1" applyBorder="1" applyAlignment="1" applyProtection="1">
      <alignment horizontal="right" vertical="center" wrapText="1" indent="1"/>
    </xf>
    <xf numFmtId="4" fontId="4" fillId="0" borderId="1" xfId="0" applyNumberFormat="1" applyFont="1" applyBorder="1" applyAlignment="1">
      <alignment horizontal="right" vertical="center" wrapText="1" indent="1"/>
    </xf>
    <xf numFmtId="4" fontId="4" fillId="0" borderId="1" xfId="1" applyNumberFormat="1" applyFont="1" applyFill="1" applyBorder="1" applyAlignment="1" applyProtection="1">
      <alignment horizontal="right" vertical="center" wrapText="1" indent="1"/>
    </xf>
    <xf numFmtId="49" fontId="3" fillId="0" borderId="0" xfId="3" applyNumberFormat="1"/>
    <xf numFmtId="49" fontId="3" fillId="0" borderId="4" xfId="3" applyNumberFormat="1" applyBorder="1"/>
    <xf numFmtId="49" fontId="21" fillId="0" borderId="15" xfId="3" applyNumberFormat="1" applyFont="1" applyBorder="1" applyAlignment="1">
      <alignment horizontal="center" vertical="center"/>
    </xf>
    <xf numFmtId="49" fontId="3" fillId="0" borderId="8" xfId="3" applyNumberFormat="1" applyBorder="1"/>
    <xf numFmtId="49" fontId="3" fillId="0" borderId="5" xfId="3" applyNumberFormat="1" applyBorder="1"/>
    <xf numFmtId="49" fontId="3" fillId="0" borderId="0" xfId="3" applyNumberFormat="1" applyAlignment="1">
      <alignment horizontal="justify" vertical="center" wrapText="1"/>
    </xf>
    <xf numFmtId="49" fontId="3" fillId="0" borderId="9" xfId="3" applyNumberFormat="1" applyBorder="1"/>
    <xf numFmtId="49" fontId="22" fillId="0" borderId="0" xfId="3" applyNumberFormat="1" applyFont="1" applyAlignment="1">
      <alignment horizontal="justify" vertical="center" wrapText="1"/>
    </xf>
    <xf numFmtId="49" fontId="3" fillId="0" borderId="3" xfId="3" applyNumberFormat="1" applyBorder="1"/>
    <xf numFmtId="49" fontId="3" fillId="0" borderId="6" xfId="3" applyNumberFormat="1" applyBorder="1" applyAlignment="1">
      <alignment horizontal="justify" vertical="center" wrapText="1"/>
    </xf>
    <xf numFmtId="49" fontId="3" fillId="0" borderId="7" xfId="3" applyNumberFormat="1" applyBorder="1"/>
    <xf numFmtId="4" fontId="4" fillId="3" borderId="1" xfId="0" applyNumberFormat="1" applyFont="1" applyFill="1" applyBorder="1" applyAlignment="1" applyProtection="1">
      <alignment horizontal="right" vertical="center" wrapText="1" indent="1"/>
      <protection locked="0"/>
    </xf>
    <xf numFmtId="0" fontId="4" fillId="3" borderId="1" xfId="0" applyFont="1" applyFill="1" applyBorder="1" applyAlignment="1" applyProtection="1">
      <alignment horizontal="left" vertical="center" wrapText="1" indent="1"/>
      <protection locked="0"/>
    </xf>
    <xf numFmtId="0" fontId="4" fillId="0" borderId="1" xfId="0" applyFont="1" applyBorder="1" applyAlignment="1">
      <alignment horizontal="left" vertical="center" wrapText="1" indent="1"/>
    </xf>
    <xf numFmtId="0" fontId="4" fillId="12" borderId="1" xfId="0" applyFont="1" applyFill="1" applyBorder="1" applyAlignment="1" applyProtection="1">
      <alignment horizontal="left" vertical="center" wrapText="1" indent="1"/>
      <protection locked="0"/>
    </xf>
    <xf numFmtId="49" fontId="3" fillId="0" borderId="15" xfId="3" applyNumberFormat="1" applyBorder="1" applyAlignment="1">
      <alignment horizontal="justify" vertical="center" wrapText="1"/>
    </xf>
    <xf numFmtId="49" fontId="21" fillId="0" borderId="4" xfId="3" applyNumberFormat="1" applyFont="1" applyBorder="1" applyAlignment="1">
      <alignment vertical="center"/>
    </xf>
    <xf numFmtId="49" fontId="21" fillId="0" borderId="8" xfId="3" applyNumberFormat="1" applyFont="1" applyBorder="1" applyAlignment="1">
      <alignment vertical="center"/>
    </xf>
    <xf numFmtId="49" fontId="21" fillId="0" borderId="4" xfId="3" applyNumberFormat="1" applyFont="1" applyBorder="1" applyAlignment="1">
      <alignment horizontal="center" vertical="center"/>
    </xf>
    <xf numFmtId="49" fontId="21" fillId="0" borderId="8" xfId="3" applyNumberFormat="1" applyFont="1" applyBorder="1" applyAlignment="1">
      <alignment horizontal="center" vertical="center"/>
    </xf>
    <xf numFmtId="49" fontId="21" fillId="0" borderId="5" xfId="3" applyNumberFormat="1" applyFont="1" applyBorder="1" applyAlignment="1">
      <alignment horizontal="center" vertical="center"/>
    </xf>
    <xf numFmtId="49" fontId="21" fillId="0" borderId="9" xfId="3" applyNumberFormat="1" applyFont="1" applyBorder="1" applyAlignment="1">
      <alignment horizontal="center" vertical="center"/>
    </xf>
    <xf numFmtId="49" fontId="24" fillId="0" borderId="0" xfId="3" applyNumberFormat="1" applyFont="1" applyAlignment="1">
      <alignment horizontal="justify" vertical="center" wrapText="1"/>
    </xf>
    <xf numFmtId="49" fontId="23" fillId="0" borderId="0" xfId="3" applyNumberFormat="1" applyFont="1" applyAlignment="1">
      <alignment horizontal="justify" vertical="center" wrapText="1"/>
    </xf>
    <xf numFmtId="49" fontId="25" fillId="0" borderId="5" xfId="3" applyNumberFormat="1" applyFont="1" applyBorder="1"/>
    <xf numFmtId="49" fontId="25" fillId="0" borderId="5" xfId="3" applyNumberFormat="1" applyFont="1" applyBorder="1" applyAlignment="1">
      <alignment vertical="top"/>
    </xf>
    <xf numFmtId="0" fontId="5" fillId="2" borderId="10" xfId="0" applyFont="1" applyFill="1" applyBorder="1" applyAlignment="1">
      <alignment horizontal="center" vertical="center"/>
    </xf>
    <xf numFmtId="4" fontId="4" fillId="12" borderId="1" xfId="0" applyNumberFormat="1" applyFont="1" applyFill="1" applyBorder="1" applyAlignment="1" applyProtection="1">
      <alignment horizontal="right" vertical="center" indent="1"/>
      <protection locked="0"/>
    </xf>
    <xf numFmtId="0" fontId="9" fillId="2" borderId="1" xfId="0" applyFont="1" applyFill="1" applyBorder="1" applyAlignment="1">
      <alignment horizontal="center" vertical="center" wrapText="1"/>
    </xf>
    <xf numFmtId="0" fontId="8" fillId="0" borderId="0" xfId="0" applyFont="1" applyAlignment="1">
      <alignment vertical="center" wrapText="1"/>
    </xf>
    <xf numFmtId="0" fontId="13" fillId="3" borderId="1" xfId="0" applyFont="1" applyFill="1" applyBorder="1" applyAlignment="1" applyProtection="1">
      <alignment horizontal="center" vertical="center" wrapText="1"/>
      <protection locked="0"/>
    </xf>
    <xf numFmtId="0" fontId="5" fillId="2" borderId="18" xfId="2" applyFont="1" applyFill="1" applyBorder="1" applyAlignment="1" applyProtection="1">
      <alignment horizontal="center" vertical="center" wrapText="1"/>
    </xf>
    <xf numFmtId="0" fontId="12" fillId="2" borderId="18" xfId="2" applyFont="1" applyFill="1" applyBorder="1" applyAlignment="1" applyProtection="1">
      <alignment horizontal="center" vertical="center" wrapText="1"/>
    </xf>
    <xf numFmtId="0" fontId="5" fillId="2" borderId="18" xfId="0" applyFont="1" applyFill="1" applyBorder="1" applyAlignment="1">
      <alignment horizontal="center" vertical="center" wrapText="1"/>
    </xf>
    <xf numFmtId="168" fontId="4" fillId="3" borderId="18" xfId="0" applyNumberFormat="1" applyFont="1" applyFill="1" applyBorder="1" applyAlignment="1" applyProtection="1">
      <alignment horizontal="center" vertical="center" wrapText="1"/>
      <protection locked="0"/>
    </xf>
    <xf numFmtId="3" fontId="13" fillId="3" borderId="18" xfId="0" applyNumberFormat="1" applyFont="1" applyFill="1" applyBorder="1" applyAlignment="1" applyProtection="1">
      <alignment horizontal="center" vertical="center" wrapText="1"/>
      <protection locked="0"/>
    </xf>
    <xf numFmtId="3" fontId="4" fillId="3" borderId="18" xfId="0" applyNumberFormat="1" applyFont="1" applyFill="1" applyBorder="1" applyAlignment="1" applyProtection="1">
      <alignment horizontal="center" vertical="center" wrapText="1"/>
      <protection locked="0"/>
    </xf>
    <xf numFmtId="4" fontId="4" fillId="3" borderId="18" xfId="0" applyNumberFormat="1" applyFont="1" applyFill="1" applyBorder="1" applyAlignment="1" applyProtection="1">
      <alignment horizontal="right" vertical="center" wrapText="1" indent="1"/>
      <protection locked="0"/>
    </xf>
    <xf numFmtId="166" fontId="4" fillId="2" borderId="18" xfId="0" applyNumberFormat="1" applyFont="1" applyFill="1" applyBorder="1" applyAlignment="1">
      <alignment horizontal="right" vertical="center" wrapText="1" indent="1"/>
    </xf>
    <xf numFmtId="166" fontId="4" fillId="0" borderId="18" xfId="0" applyNumberFormat="1" applyFont="1" applyBorder="1" applyAlignment="1">
      <alignment horizontal="right" vertical="center" wrapText="1" indent="1"/>
    </xf>
    <xf numFmtId="0" fontId="5" fillId="0" borderId="18" xfId="0" applyFont="1" applyBorder="1" applyAlignment="1">
      <alignment horizontal="center" vertical="center" wrapText="1"/>
    </xf>
    <xf numFmtId="0" fontId="5" fillId="2" borderId="19" xfId="0" applyFont="1" applyFill="1" applyBorder="1" applyAlignment="1">
      <alignment horizontal="center" vertical="center" wrapText="1"/>
    </xf>
    <xf numFmtId="0" fontId="5" fillId="2" borderId="19" xfId="2" applyFont="1" applyFill="1" applyBorder="1" applyAlignment="1" applyProtection="1">
      <alignment horizontal="center" vertical="center" wrapText="1"/>
    </xf>
    <xf numFmtId="0" fontId="28" fillId="0" borderId="0" xfId="0" applyFont="1" applyAlignment="1">
      <alignment vertical="center" wrapText="1"/>
    </xf>
    <xf numFmtId="0" fontId="28" fillId="0" borderId="20" xfId="0" applyFont="1" applyBorder="1" applyAlignment="1">
      <alignment vertical="center" wrapText="1"/>
    </xf>
    <xf numFmtId="0" fontId="5" fillId="0" borderId="0" xfId="0" applyFont="1" applyAlignment="1">
      <alignment horizontal="center" vertical="center"/>
    </xf>
    <xf numFmtId="164" fontId="4" fillId="0" borderId="1" xfId="1" applyFont="1" applyFill="1" applyBorder="1" applyAlignment="1" applyProtection="1">
      <alignment vertical="center" wrapText="1"/>
    </xf>
    <xf numFmtId="3" fontId="5" fillId="2" borderId="1" xfId="0" applyNumberFormat="1" applyFont="1" applyFill="1" applyBorder="1" applyAlignment="1">
      <alignment horizontal="right" vertical="center" indent="1"/>
    </xf>
    <xf numFmtId="164" fontId="5" fillId="2" borderId="1" xfId="1" applyFont="1" applyFill="1" applyBorder="1" applyAlignment="1" applyProtection="1">
      <alignment horizontal="right" vertical="center" wrapText="1" indent="1"/>
    </xf>
    <xf numFmtId="0" fontId="13" fillId="3" borderId="2" xfId="0" applyFont="1" applyFill="1" applyBorder="1" applyAlignment="1" applyProtection="1">
      <alignment horizontal="left" vertical="center" wrapText="1"/>
      <protection locked="0"/>
    </xf>
    <xf numFmtId="0" fontId="9" fillId="4" borderId="19" xfId="0" applyFont="1" applyFill="1" applyBorder="1" applyAlignment="1">
      <alignment horizontal="center" vertical="center" wrapText="1"/>
    </xf>
    <xf numFmtId="166" fontId="4" fillId="3" borderId="18"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5" fillId="0" borderId="0" xfId="0" applyFont="1" applyAlignment="1">
      <alignment wrapText="1"/>
    </xf>
    <xf numFmtId="0" fontId="5" fillId="0" borderId="5" xfId="0" applyFont="1" applyBorder="1" applyAlignment="1">
      <alignment wrapText="1"/>
    </xf>
    <xf numFmtId="10" fontId="5" fillId="0" borderId="0" xfId="0" applyNumberFormat="1" applyFont="1" applyAlignment="1">
      <alignment horizontal="center" vertical="center" wrapText="1"/>
    </xf>
    <xf numFmtId="10" fontId="9" fillId="0" borderId="0" xfId="0" applyNumberFormat="1" applyFont="1" applyAlignment="1">
      <alignment horizontal="center" vertical="center" wrapText="1"/>
    </xf>
    <xf numFmtId="0" fontId="5" fillId="0" borderId="3" xfId="0" applyFont="1" applyBorder="1" applyAlignment="1">
      <alignment wrapText="1"/>
    </xf>
    <xf numFmtId="10" fontId="5" fillId="0" borderId="6" xfId="0" applyNumberFormat="1" applyFont="1" applyBorder="1" applyAlignment="1">
      <alignment horizontal="center" vertical="center" wrapText="1"/>
    </xf>
    <xf numFmtId="0" fontId="5" fillId="0" borderId="0" xfId="0" applyFont="1" applyAlignment="1">
      <alignment horizontal="center" wrapText="1"/>
    </xf>
    <xf numFmtId="10" fontId="4" fillId="0" borderId="0" xfId="0" applyNumberFormat="1" applyFont="1" applyAlignment="1">
      <alignment wrapText="1"/>
    </xf>
    <xf numFmtId="0" fontId="4" fillId="3" borderId="2" xfId="0" applyFont="1" applyFill="1" applyBorder="1" applyAlignment="1" applyProtection="1">
      <alignment horizontal="left" vertical="center" wrapText="1"/>
      <protection locked="0"/>
    </xf>
    <xf numFmtId="14" fontId="4" fillId="3" borderId="18" xfId="0" applyNumberFormat="1" applyFont="1" applyFill="1" applyBorder="1" applyAlignment="1" applyProtection="1">
      <alignment horizontal="left" vertical="center" wrapText="1"/>
      <protection locked="0"/>
    </xf>
    <xf numFmtId="0" fontId="4" fillId="3" borderId="18" xfId="0" applyFont="1" applyFill="1" applyBorder="1" applyAlignment="1" applyProtection="1">
      <alignment horizontal="left" vertical="center" wrapText="1"/>
      <protection locked="0"/>
    </xf>
    <xf numFmtId="0" fontId="31" fillId="0" borderId="0" xfId="0" applyFont="1" applyAlignment="1">
      <alignment horizontal="center" vertical="center" wrapText="1"/>
    </xf>
    <xf numFmtId="0" fontId="30" fillId="0" borderId="0" xfId="0" applyFont="1" applyAlignment="1">
      <alignment horizontal="center" vertical="center" wrapText="1"/>
    </xf>
    <xf numFmtId="4" fontId="4" fillId="0" borderId="0" xfId="0" applyNumberFormat="1" applyFont="1" applyAlignment="1">
      <alignment wrapText="1"/>
    </xf>
    <xf numFmtId="166" fontId="4" fillId="0" borderId="0" xfId="0" applyNumberFormat="1" applyFont="1" applyAlignment="1">
      <alignment horizontal="left" vertical="center" wrapText="1"/>
    </xf>
    <xf numFmtId="0" fontId="5" fillId="0" borderId="13" xfId="0" applyFont="1" applyBorder="1" applyAlignment="1">
      <alignment horizontal="center" vertical="center"/>
    </xf>
    <xf numFmtId="0" fontId="0" fillId="0" borderId="0" xfId="0" applyAlignment="1">
      <alignment horizontal="left" vertical="center"/>
    </xf>
    <xf numFmtId="0" fontId="4" fillId="12" borderId="1" xfId="0" applyFont="1" applyFill="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4" fillId="0" borderId="9" xfId="0" applyFont="1" applyBorder="1" applyAlignment="1">
      <alignment vertical="center"/>
    </xf>
    <xf numFmtId="0" fontId="9" fillId="0" borderId="0" xfId="0" applyFont="1" applyAlignment="1">
      <alignment horizontal="center" vertical="center"/>
    </xf>
    <xf numFmtId="164" fontId="5" fillId="0" borderId="0" xfId="0" applyNumberFormat="1"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5" fillId="0" borderId="9" xfId="0" applyFont="1" applyBorder="1" applyAlignment="1">
      <alignment vertical="center"/>
    </xf>
    <xf numFmtId="164" fontId="4" fillId="0" borderId="1" xfId="0" applyNumberFormat="1" applyFont="1" applyBorder="1" applyAlignment="1">
      <alignment horizontal="right" vertical="center" indent="1"/>
    </xf>
    <xf numFmtId="164" fontId="5" fillId="2" borderId="1" xfId="0" applyNumberFormat="1" applyFont="1" applyFill="1" applyBorder="1" applyAlignment="1">
      <alignment horizontal="right" vertical="center" indent="1"/>
    </xf>
    <xf numFmtId="164" fontId="5" fillId="2" borderId="1" xfId="1" applyFont="1" applyFill="1" applyBorder="1" applyAlignment="1" applyProtection="1">
      <alignment horizontal="right" vertical="center" indent="1"/>
    </xf>
    <xf numFmtId="164" fontId="5" fillId="2" borderId="1" xfId="0" applyNumberFormat="1" applyFont="1" applyFill="1" applyBorder="1" applyAlignment="1">
      <alignment horizontal="right" vertical="center" indent="3"/>
    </xf>
    <xf numFmtId="164" fontId="5" fillId="2" borderId="13" xfId="0" applyNumberFormat="1" applyFont="1" applyFill="1" applyBorder="1" applyAlignment="1">
      <alignment horizontal="right" vertical="center" indent="3"/>
    </xf>
    <xf numFmtId="166" fontId="11" fillId="0" borderId="1" xfId="0" applyNumberFormat="1" applyFont="1" applyBorder="1" applyAlignment="1">
      <alignment horizontal="right" vertical="center" wrapText="1" indent="1"/>
    </xf>
    <xf numFmtId="4" fontId="4" fillId="0" borderId="0" xfId="0" applyNumberFormat="1" applyFont="1"/>
    <xf numFmtId="0" fontId="0" fillId="0" borderId="0" xfId="0" applyAlignment="1">
      <alignment horizontal="center" vertical="center"/>
    </xf>
    <xf numFmtId="0" fontId="0" fillId="3" borderId="1" xfId="0" applyFill="1" applyBorder="1" applyAlignment="1" applyProtection="1">
      <alignment horizontal="center" vertical="center"/>
      <protection locked="0"/>
    </xf>
    <xf numFmtId="169" fontId="0" fillId="3" borderId="1" xfId="0" applyNumberFormat="1" applyFill="1" applyBorder="1" applyAlignment="1" applyProtection="1">
      <alignment horizontal="right" vertical="center" indent="1"/>
      <protection locked="0"/>
    </xf>
    <xf numFmtId="169" fontId="4" fillId="3" borderId="1" xfId="0" applyNumberFormat="1" applyFont="1" applyFill="1" applyBorder="1" applyAlignment="1" applyProtection="1">
      <alignment horizontal="right" vertical="center" wrapText="1" indent="1"/>
      <protection locked="0"/>
    </xf>
    <xf numFmtId="169" fontId="4" fillId="0" borderId="1" xfId="0" applyNumberFormat="1" applyFont="1" applyBorder="1" applyAlignment="1">
      <alignment horizontal="right" vertical="center" wrapText="1" indent="1"/>
    </xf>
    <xf numFmtId="166" fontId="4" fillId="13" borderId="1" xfId="0" applyNumberFormat="1" applyFont="1" applyFill="1" applyBorder="1" applyAlignment="1">
      <alignment horizontal="right" vertical="center" wrapText="1" indent="1"/>
    </xf>
    <xf numFmtId="0" fontId="5" fillId="0" borderId="0" xfId="0" applyFont="1" applyAlignment="1">
      <alignment horizontal="left" vertical="center"/>
    </xf>
    <xf numFmtId="0" fontId="4" fillId="0" borderId="0" xfId="0" applyFont="1" applyAlignment="1">
      <alignment horizontal="left" vertical="center"/>
    </xf>
    <xf numFmtId="0" fontId="5" fillId="2" borderId="1" xfId="0" applyFont="1" applyFill="1" applyBorder="1" applyAlignment="1">
      <alignment horizontal="center" vertical="center"/>
    </xf>
    <xf numFmtId="4" fontId="4" fillId="0" borderId="1" xfId="0" applyNumberFormat="1" applyFont="1" applyBorder="1" applyAlignment="1">
      <alignment horizontal="right" vertical="center" indent="1"/>
    </xf>
    <xf numFmtId="4" fontId="5" fillId="2" borderId="1" xfId="0" applyNumberFormat="1" applyFont="1" applyFill="1" applyBorder="1" applyAlignment="1">
      <alignment horizontal="right" vertical="center" indent="1"/>
    </xf>
    <xf numFmtId="3" fontId="5" fillId="2" borderId="12"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0" borderId="1" xfId="0" applyFont="1" applyBorder="1" applyAlignment="1">
      <alignment horizontal="center" vertical="center"/>
    </xf>
    <xf numFmtId="0" fontId="5" fillId="2" borderId="13"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0" borderId="10" xfId="0" applyBorder="1"/>
    <xf numFmtId="0" fontId="0" fillId="0" borderId="11" xfId="0" applyBorder="1"/>
    <xf numFmtId="0" fontId="6" fillId="14" borderId="10" xfId="0" applyFont="1" applyFill="1" applyBorder="1" applyAlignment="1">
      <alignment horizontal="center" vertical="center"/>
    </xf>
    <xf numFmtId="49" fontId="37" fillId="0" borderId="0" xfId="3" applyNumberFormat="1" applyFont="1" applyAlignment="1">
      <alignment horizontal="justify" vertical="center" wrapText="1"/>
    </xf>
    <xf numFmtId="49" fontId="21" fillId="2" borderId="2" xfId="3" applyNumberFormat="1" applyFont="1" applyFill="1" applyBorder="1" applyAlignment="1">
      <alignment horizontal="center" vertical="center"/>
    </xf>
    <xf numFmtId="49" fontId="21" fillId="2" borderId="14" xfId="3" applyNumberFormat="1" applyFont="1" applyFill="1" applyBorder="1" applyAlignment="1">
      <alignment horizontal="center" vertical="center"/>
    </xf>
    <xf numFmtId="49" fontId="21" fillId="2" borderId="13" xfId="3" applyNumberFormat="1" applyFont="1" applyFill="1" applyBorder="1" applyAlignment="1">
      <alignment horizontal="center" vertical="center"/>
    </xf>
    <xf numFmtId="49" fontId="21" fillId="2" borderId="1" xfId="3" applyNumberFormat="1" applyFont="1" applyFill="1" applyBorder="1" applyAlignment="1">
      <alignment horizontal="center" vertical="center"/>
    </xf>
    <xf numFmtId="49" fontId="21" fillId="2" borderId="4" xfId="3" applyNumberFormat="1" applyFont="1" applyFill="1" applyBorder="1" applyAlignment="1">
      <alignment horizontal="center" vertical="center"/>
    </xf>
    <xf numFmtId="49" fontId="21" fillId="2" borderId="15" xfId="3" applyNumberFormat="1" applyFont="1" applyFill="1" applyBorder="1" applyAlignment="1">
      <alignment horizontal="center" vertical="center"/>
    </xf>
    <xf numFmtId="49" fontId="21" fillId="2" borderId="8" xfId="3" applyNumberFormat="1" applyFont="1" applyFill="1" applyBorder="1" applyAlignment="1">
      <alignment horizontal="center" vertical="center"/>
    </xf>
    <xf numFmtId="49" fontId="21" fillId="2" borderId="10" xfId="3" applyNumberFormat="1" applyFont="1" applyFill="1" applyBorder="1" applyAlignment="1">
      <alignment horizontal="center" vertical="center"/>
    </xf>
    <xf numFmtId="0" fontId="18" fillId="0" borderId="0" xfId="0" applyFont="1" applyAlignment="1">
      <alignment horizontal="left"/>
    </xf>
    <xf numFmtId="0" fontId="5" fillId="0" borderId="0" xfId="0" applyFont="1" applyAlignment="1">
      <alignment horizontal="left" vertical="center"/>
    </xf>
    <xf numFmtId="0" fontId="4" fillId="0" borderId="0" xfId="0" applyFont="1" applyAlignment="1">
      <alignment horizontal="left" vertical="center"/>
    </xf>
    <xf numFmtId="0" fontId="5" fillId="12" borderId="1" xfId="0" applyFont="1" applyFill="1" applyBorder="1" applyAlignment="1" applyProtection="1">
      <alignment horizontal="center" vertical="center"/>
      <protection locked="0"/>
    </xf>
    <xf numFmtId="0" fontId="5" fillId="2" borderId="1" xfId="0" applyFont="1" applyFill="1" applyBorder="1" applyAlignment="1">
      <alignment horizontal="center" vertical="center"/>
    </xf>
    <xf numFmtId="4" fontId="13" fillId="0" borderId="1" xfId="0" applyNumberFormat="1" applyFont="1" applyBorder="1" applyAlignment="1">
      <alignment horizontal="right" vertical="center" indent="1"/>
    </xf>
    <xf numFmtId="4" fontId="4" fillId="0" borderId="1" xfId="0" applyNumberFormat="1" applyFont="1" applyBorder="1" applyAlignment="1">
      <alignment horizontal="right" vertical="center" indent="1"/>
    </xf>
    <xf numFmtId="0" fontId="5" fillId="2" borderId="2" xfId="0" applyFont="1" applyFill="1" applyBorder="1" applyAlignment="1">
      <alignment horizontal="center" vertical="center"/>
    </xf>
    <xf numFmtId="0" fontId="5" fillId="2" borderId="13" xfId="0" applyFont="1" applyFill="1" applyBorder="1" applyAlignment="1">
      <alignment horizontal="center" vertical="center"/>
    </xf>
    <xf numFmtId="0" fontId="5" fillId="0" borderId="1" xfId="0" applyFont="1" applyBorder="1" applyAlignment="1">
      <alignment horizontal="left" vertical="center" indent="1"/>
    </xf>
    <xf numFmtId="167" fontId="5" fillId="0" borderId="0" xfId="0" applyNumberFormat="1" applyFont="1" applyAlignment="1">
      <alignment horizontal="left" vertical="center"/>
    </xf>
    <xf numFmtId="0" fontId="0" fillId="0" borderId="0" xfId="0" applyAlignment="1">
      <alignment horizontal="left" vertical="center"/>
    </xf>
    <xf numFmtId="0" fontId="13" fillId="0" borderId="0" xfId="0" applyFont="1" applyAlignment="1">
      <alignment horizontal="center" vertical="center"/>
    </xf>
    <xf numFmtId="10" fontId="4" fillId="0" borderId="0" xfId="0" applyNumberFormat="1" applyFont="1" applyAlignment="1">
      <alignment horizontal="center" vertical="center"/>
    </xf>
    <xf numFmtId="0" fontId="4" fillId="0" borderId="0" xfId="0" applyFont="1" applyAlignment="1">
      <alignment horizontal="center" vertical="center"/>
    </xf>
    <xf numFmtId="10" fontId="13" fillId="0" borderId="0" xfId="0" applyNumberFormat="1" applyFont="1" applyAlignment="1">
      <alignment horizontal="center" vertical="center"/>
    </xf>
    <xf numFmtId="0" fontId="5" fillId="2" borderId="1" xfId="0" applyFont="1" applyFill="1" applyBorder="1" applyAlignment="1">
      <alignment horizontal="left" vertical="center" indent="1"/>
    </xf>
    <xf numFmtId="4" fontId="5" fillId="2" borderId="1" xfId="0" applyNumberFormat="1" applyFont="1" applyFill="1" applyBorder="1" applyAlignment="1">
      <alignment horizontal="right" vertical="center" indent="1"/>
    </xf>
    <xf numFmtId="4" fontId="9" fillId="2" borderId="1" xfId="0" applyNumberFormat="1" applyFont="1" applyFill="1" applyBorder="1" applyAlignment="1">
      <alignment horizontal="right" vertical="center" indent="1"/>
    </xf>
    <xf numFmtId="0" fontId="5" fillId="2" borderId="2" xfId="0" applyFont="1" applyFill="1" applyBorder="1" applyAlignment="1">
      <alignment horizontal="right" indent="1"/>
    </xf>
    <xf numFmtId="0" fontId="5" fillId="2" borderId="14" xfId="0" applyFont="1" applyFill="1" applyBorder="1" applyAlignment="1">
      <alignment horizontal="right" indent="1"/>
    </xf>
    <xf numFmtId="0" fontId="5" fillId="2" borderId="13" xfId="0" applyFont="1" applyFill="1" applyBorder="1" applyAlignment="1">
      <alignment horizontal="right" indent="1"/>
    </xf>
    <xf numFmtId="0" fontId="10" fillId="2" borderId="1" xfId="0" applyFont="1" applyFill="1" applyBorder="1" applyAlignment="1">
      <alignment horizontal="center" vertical="center"/>
    </xf>
    <xf numFmtId="4" fontId="4" fillId="0" borderId="2" xfId="0" applyNumberFormat="1" applyFont="1" applyBorder="1" applyAlignment="1">
      <alignment horizontal="right" vertical="center" indent="1"/>
    </xf>
    <xf numFmtId="4" fontId="4" fillId="0" borderId="14" xfId="0" applyNumberFormat="1" applyFont="1" applyBorder="1" applyAlignment="1">
      <alignment horizontal="right" vertical="center" indent="1"/>
    </xf>
    <xf numFmtId="4" fontId="4" fillId="0" borderId="13" xfId="0" applyNumberFormat="1" applyFont="1" applyBorder="1" applyAlignment="1">
      <alignment horizontal="right" vertical="center" indent="1"/>
    </xf>
    <xf numFmtId="0" fontId="5" fillId="2" borderId="2" xfId="0" applyFont="1" applyFill="1" applyBorder="1" applyAlignment="1">
      <alignment horizontal="left" vertical="center" indent="1"/>
    </xf>
    <xf numFmtId="0" fontId="5" fillId="2" borderId="14" xfId="0" applyFont="1" applyFill="1" applyBorder="1" applyAlignment="1">
      <alignment horizontal="left" vertical="center" indent="1"/>
    </xf>
    <xf numFmtId="0" fontId="5" fillId="2" borderId="13" xfId="0" applyFont="1" applyFill="1" applyBorder="1" applyAlignment="1">
      <alignment horizontal="left" vertical="center" indent="1"/>
    </xf>
    <xf numFmtId="0" fontId="9" fillId="2" borderId="2" xfId="0" applyFont="1" applyFill="1" applyBorder="1" applyAlignment="1">
      <alignment horizontal="left" vertical="center" indent="1"/>
    </xf>
    <xf numFmtId="0" fontId="9" fillId="2" borderId="14" xfId="0" applyFont="1" applyFill="1" applyBorder="1" applyAlignment="1">
      <alignment horizontal="left" vertical="center" indent="1"/>
    </xf>
    <xf numFmtId="0" fontId="9" fillId="2" borderId="13" xfId="0" applyFont="1" applyFill="1" applyBorder="1" applyAlignment="1">
      <alignment horizontal="left" vertical="center" indent="1"/>
    </xf>
    <xf numFmtId="4" fontId="13" fillId="0" borderId="2" xfId="0" applyNumberFormat="1" applyFont="1" applyBorder="1" applyAlignment="1">
      <alignment horizontal="right" vertical="center" indent="1"/>
    </xf>
    <xf numFmtId="4" fontId="13" fillId="0" borderId="13" xfId="0" applyNumberFormat="1" applyFont="1" applyBorder="1" applyAlignment="1">
      <alignment horizontal="right" vertical="center" indent="1"/>
    </xf>
    <xf numFmtId="0" fontId="13" fillId="0" borderId="5" xfId="0" applyFont="1" applyBorder="1" applyAlignment="1">
      <alignment horizontal="center" vertical="center"/>
    </xf>
    <xf numFmtId="0" fontId="13" fillId="0" borderId="9" xfId="0" applyFont="1" applyBorder="1" applyAlignment="1">
      <alignment horizontal="center" vertical="center"/>
    </xf>
    <xf numFmtId="0" fontId="5" fillId="0" borderId="1" xfId="0" applyFont="1" applyBorder="1" applyAlignment="1">
      <alignment horizontal="center" vertical="center"/>
    </xf>
    <xf numFmtId="4" fontId="9" fillId="0" borderId="4" xfId="0" applyNumberFormat="1" applyFont="1" applyBorder="1" applyAlignment="1">
      <alignment horizontal="right" vertical="center" indent="1"/>
    </xf>
    <xf numFmtId="4" fontId="9" fillId="0" borderId="8" xfId="0" applyNumberFormat="1" applyFont="1" applyBorder="1" applyAlignment="1">
      <alignment horizontal="right" vertical="center" indent="1"/>
    </xf>
    <xf numFmtId="4" fontId="9" fillId="0" borderId="3" xfId="0" applyNumberFormat="1" applyFont="1" applyBorder="1" applyAlignment="1">
      <alignment horizontal="right" vertical="center" indent="1"/>
    </xf>
    <xf numFmtId="4" fontId="9" fillId="0" borderId="7" xfId="0" applyNumberFormat="1" applyFont="1" applyBorder="1" applyAlignment="1">
      <alignment horizontal="right" vertical="center" indent="1"/>
    </xf>
    <xf numFmtId="0" fontId="9" fillId="4" borderId="4" xfId="0" applyFont="1" applyFill="1" applyBorder="1" applyAlignment="1">
      <alignment horizontal="left" vertical="center" wrapText="1" indent="1"/>
    </xf>
    <xf numFmtId="0" fontId="9" fillId="4" borderId="15" xfId="0" applyFont="1" applyFill="1" applyBorder="1" applyAlignment="1">
      <alignment horizontal="left" vertical="center" wrapText="1" indent="1"/>
    </xf>
    <xf numFmtId="0" fontId="9" fillId="4" borderId="8" xfId="0" applyFont="1" applyFill="1" applyBorder="1" applyAlignment="1">
      <alignment horizontal="left" vertical="center" wrapText="1" indent="1"/>
    </xf>
    <xf numFmtId="0" fontId="9" fillId="4" borderId="3" xfId="0" applyFont="1" applyFill="1" applyBorder="1" applyAlignment="1">
      <alignment horizontal="left" vertical="center" wrapText="1" indent="1"/>
    </xf>
    <xf numFmtId="0" fontId="9" fillId="4" borderId="6" xfId="0" applyFont="1" applyFill="1" applyBorder="1" applyAlignment="1">
      <alignment horizontal="left" vertical="center" wrapText="1" indent="1"/>
    </xf>
    <xf numFmtId="0" fontId="9" fillId="4" borderId="7" xfId="0" applyFont="1" applyFill="1" applyBorder="1" applyAlignment="1">
      <alignment horizontal="left" vertical="center" wrapText="1" indent="1"/>
    </xf>
    <xf numFmtId="0" fontId="4" fillId="0" borderId="14" xfId="0" applyFont="1" applyBorder="1" applyAlignment="1">
      <alignment horizontal="center"/>
    </xf>
    <xf numFmtId="0" fontId="0" fillId="0" borderId="11" xfId="0" applyBorder="1" applyAlignment="1">
      <alignment horizontal="left" vertical="center" wrapText="1"/>
    </xf>
    <xf numFmtId="0" fontId="0" fillId="0" borderId="11" xfId="0" applyBorder="1" applyAlignment="1">
      <alignment horizontal="left" wrapText="1"/>
    </xf>
    <xf numFmtId="0" fontId="0" fillId="0" borderId="12" xfId="0" applyBorder="1" applyAlignment="1">
      <alignment horizontal="left" wrapText="1"/>
    </xf>
    <xf numFmtId="0" fontId="6" fillId="4" borderId="10" xfId="0" applyFont="1" applyFill="1" applyBorder="1" applyAlignment="1">
      <alignment horizontal="center" wrapText="1"/>
    </xf>
    <xf numFmtId="0" fontId="6" fillId="4" borderId="12" xfId="0" applyFont="1" applyFill="1" applyBorder="1" applyAlignment="1">
      <alignment horizontal="center" wrapText="1"/>
    </xf>
    <xf numFmtId="0" fontId="0" fillId="0" borderId="1" xfId="0" applyBorder="1" applyAlignment="1">
      <alignment horizontal="center" vertical="center" wrapText="1"/>
    </xf>
    <xf numFmtId="10" fontId="10" fillId="2" borderId="2" xfId="0" applyNumberFormat="1" applyFont="1" applyFill="1" applyBorder="1" applyAlignment="1">
      <alignment horizontal="center" vertical="center"/>
    </xf>
    <xf numFmtId="10" fontId="10" fillId="2" borderId="14" xfId="0" applyNumberFormat="1" applyFont="1" applyFill="1" applyBorder="1" applyAlignment="1">
      <alignment horizontal="center" vertical="center"/>
    </xf>
    <xf numFmtId="10" fontId="10" fillId="2" borderId="13" xfId="0" applyNumberFormat="1" applyFont="1" applyFill="1" applyBorder="1" applyAlignment="1">
      <alignment horizontal="center" vertical="center"/>
    </xf>
    <xf numFmtId="0" fontId="16" fillId="2" borderId="1" xfId="0" applyFont="1" applyFill="1" applyBorder="1" applyAlignment="1">
      <alignment horizontal="center" vertical="center"/>
    </xf>
    <xf numFmtId="166" fontId="11" fillId="0" borderId="10" xfId="0" applyNumberFormat="1" applyFont="1" applyBorder="1" applyAlignment="1">
      <alignment horizontal="right" vertical="center"/>
    </xf>
    <xf numFmtId="166" fontId="11" fillId="0" borderId="11" xfId="0" applyNumberFormat="1" applyFont="1" applyBorder="1" applyAlignment="1">
      <alignment horizontal="right" vertical="center"/>
    </xf>
    <xf numFmtId="166" fontId="11" fillId="0" borderId="12" xfId="0" applyNumberFormat="1" applyFont="1" applyBorder="1" applyAlignment="1">
      <alignment horizontal="right" vertical="center"/>
    </xf>
    <xf numFmtId="0" fontId="5" fillId="0" borderId="5" xfId="0" applyFont="1" applyBorder="1" applyAlignment="1">
      <alignment horizontal="center" vertical="center"/>
    </xf>
    <xf numFmtId="10" fontId="10" fillId="2" borderId="1" xfId="0" applyNumberFormat="1" applyFont="1" applyFill="1" applyBorder="1" applyAlignment="1">
      <alignment horizontal="center" vertical="center" wrapText="1"/>
    </xf>
    <xf numFmtId="10" fontId="10" fillId="2" borderId="10" xfId="0" applyNumberFormat="1" applyFont="1" applyFill="1" applyBorder="1" applyAlignment="1">
      <alignment horizontal="center" vertical="center" wrapText="1"/>
    </xf>
    <xf numFmtId="0" fontId="16" fillId="2" borderId="2" xfId="0" applyFont="1" applyFill="1" applyBorder="1" applyAlignment="1">
      <alignment horizontal="left" vertical="center" wrapText="1"/>
    </xf>
    <xf numFmtId="0" fontId="16" fillId="2" borderId="13" xfId="0" applyFont="1" applyFill="1" applyBorder="1" applyAlignment="1">
      <alignment horizontal="left" vertical="center" wrapText="1"/>
    </xf>
    <xf numFmtId="0" fontId="9" fillId="4" borderId="27" xfId="0" applyFont="1" applyFill="1" applyBorder="1" applyAlignment="1">
      <alignment horizontal="left" vertical="center" wrapText="1"/>
    </xf>
    <xf numFmtId="0" fontId="9" fillId="4" borderId="28" xfId="0" applyFont="1" applyFill="1" applyBorder="1" applyAlignment="1">
      <alignment horizontal="left" vertical="center" wrapText="1"/>
    </xf>
    <xf numFmtId="0" fontId="9" fillId="4" borderId="29" xfId="0" applyFont="1" applyFill="1" applyBorder="1" applyAlignment="1">
      <alignment horizontal="left" vertical="center" wrapText="1"/>
    </xf>
    <xf numFmtId="0" fontId="9" fillId="4" borderId="22" xfId="0" applyFont="1" applyFill="1" applyBorder="1" applyAlignment="1">
      <alignment horizontal="left" vertical="center" wrapText="1"/>
    </xf>
    <xf numFmtId="0" fontId="9" fillId="4" borderId="0" xfId="0" applyFont="1" applyFill="1" applyAlignment="1">
      <alignment horizontal="left" vertical="center" wrapText="1"/>
    </xf>
    <xf numFmtId="0" fontId="9" fillId="4" borderId="21" xfId="0" applyFont="1" applyFill="1" applyBorder="1" applyAlignment="1">
      <alignment horizontal="left" vertical="center" wrapText="1"/>
    </xf>
    <xf numFmtId="0" fontId="9" fillId="4" borderId="23" xfId="0" applyFont="1" applyFill="1" applyBorder="1" applyAlignment="1">
      <alignment horizontal="left" vertical="center" wrapText="1"/>
    </xf>
    <xf numFmtId="0" fontId="9" fillId="4" borderId="24" xfId="0" applyFont="1" applyFill="1" applyBorder="1" applyAlignment="1">
      <alignment horizontal="left" vertical="center" wrapText="1"/>
    </xf>
    <xf numFmtId="0" fontId="9" fillId="4" borderId="25" xfId="0" applyFont="1" applyFill="1" applyBorder="1" applyAlignment="1">
      <alignment horizontal="left" vertical="center" wrapText="1"/>
    </xf>
    <xf numFmtId="0" fontId="29" fillId="4" borderId="26" xfId="0" applyFont="1" applyFill="1" applyBorder="1" applyAlignment="1">
      <alignment horizontal="center" vertical="center" wrapText="1"/>
    </xf>
    <xf numFmtId="0" fontId="9" fillId="4" borderId="17" xfId="0" applyFont="1" applyFill="1" applyBorder="1" applyAlignment="1">
      <alignment horizontal="center" vertical="center" wrapText="1"/>
    </xf>
    <xf numFmtId="0" fontId="9" fillId="4" borderId="16" xfId="0" applyFont="1" applyFill="1" applyBorder="1" applyAlignment="1">
      <alignment horizontal="center" vertical="center" wrapText="1"/>
    </xf>
    <xf numFmtId="10" fontId="10" fillId="2" borderId="1" xfId="0" applyNumberFormat="1" applyFont="1" applyFill="1" applyBorder="1" applyAlignment="1">
      <alignment horizontal="center" vertical="center"/>
    </xf>
    <xf numFmtId="10" fontId="10" fillId="2" borderId="10" xfId="0" applyNumberFormat="1" applyFont="1" applyFill="1" applyBorder="1" applyAlignment="1">
      <alignment horizontal="center" vertical="center"/>
    </xf>
    <xf numFmtId="166" fontId="11" fillId="0" borderId="1" xfId="0" applyNumberFormat="1" applyFont="1" applyBorder="1" applyAlignment="1">
      <alignment horizontal="right" vertical="center"/>
    </xf>
    <xf numFmtId="0" fontId="9" fillId="0" borderId="5" xfId="0" applyFont="1" applyBorder="1" applyAlignment="1">
      <alignment horizontal="center" vertical="center"/>
    </xf>
    <xf numFmtId="49" fontId="5" fillId="4" borderId="27" xfId="0" applyNumberFormat="1" applyFont="1" applyFill="1" applyBorder="1" applyAlignment="1">
      <alignment horizontal="left" vertical="center" wrapText="1"/>
    </xf>
    <xf numFmtId="49" fontId="5" fillId="4" borderId="28" xfId="0" applyNumberFormat="1" applyFont="1" applyFill="1" applyBorder="1" applyAlignment="1">
      <alignment horizontal="left" vertical="center" wrapText="1"/>
    </xf>
    <xf numFmtId="49" fontId="5" fillId="4" borderId="29" xfId="0" applyNumberFormat="1" applyFont="1" applyFill="1" applyBorder="1" applyAlignment="1">
      <alignment horizontal="left" vertical="center" wrapText="1"/>
    </xf>
    <xf numFmtId="49" fontId="5" fillId="4" borderId="22" xfId="0" applyNumberFormat="1" applyFont="1" applyFill="1" applyBorder="1" applyAlignment="1">
      <alignment horizontal="left" vertical="center" wrapText="1"/>
    </xf>
    <xf numFmtId="49" fontId="5" fillId="4" borderId="0" xfId="0" applyNumberFormat="1" applyFont="1" applyFill="1" applyAlignment="1">
      <alignment horizontal="left" vertical="center" wrapText="1"/>
    </xf>
    <xf numFmtId="49" fontId="5" fillId="4" borderId="21" xfId="0" applyNumberFormat="1" applyFont="1" applyFill="1" applyBorder="1" applyAlignment="1">
      <alignment horizontal="left" vertical="center" wrapText="1"/>
    </xf>
    <xf numFmtId="49" fontId="5" fillId="4" borderId="23" xfId="0" applyNumberFormat="1" applyFont="1" applyFill="1" applyBorder="1" applyAlignment="1">
      <alignment horizontal="left" vertical="center" wrapText="1"/>
    </xf>
    <xf numFmtId="49" fontId="5" fillId="4" borderId="24" xfId="0" applyNumberFormat="1" applyFont="1" applyFill="1" applyBorder="1" applyAlignment="1">
      <alignment horizontal="left" vertical="center" wrapText="1"/>
    </xf>
    <xf numFmtId="49" fontId="5" fillId="4" borderId="25" xfId="0" applyNumberFormat="1" applyFont="1" applyFill="1" applyBorder="1" applyAlignment="1">
      <alignment horizontal="left" vertical="center" wrapText="1"/>
    </xf>
    <xf numFmtId="164" fontId="5" fillId="0" borderId="5" xfId="0" applyNumberFormat="1" applyFont="1" applyBorder="1" applyAlignment="1">
      <alignment horizontal="center" vertical="center"/>
    </xf>
    <xf numFmtId="0" fontId="5" fillId="2" borderId="2" xfId="0" applyFont="1" applyFill="1" applyBorder="1" applyAlignment="1">
      <alignment horizontal="right" vertical="center" indent="2"/>
    </xf>
    <xf numFmtId="0" fontId="5" fillId="2" borderId="14" xfId="0" applyFont="1" applyFill="1" applyBorder="1" applyAlignment="1">
      <alignment horizontal="right" vertical="center" indent="2"/>
    </xf>
    <xf numFmtId="0" fontId="5" fillId="2" borderId="13" xfId="0" applyFont="1" applyFill="1" applyBorder="1" applyAlignment="1">
      <alignment horizontal="right" vertical="center" indent="2"/>
    </xf>
    <xf numFmtId="10" fontId="10" fillId="6" borderId="1" xfId="0" applyNumberFormat="1" applyFont="1" applyFill="1" applyBorder="1" applyAlignment="1">
      <alignment horizontal="center" vertical="center"/>
    </xf>
    <xf numFmtId="3" fontId="5" fillId="2" borderId="2" xfId="0" applyNumberFormat="1" applyFont="1" applyFill="1" applyBorder="1" applyAlignment="1">
      <alignment horizontal="center" vertical="center" wrapText="1"/>
    </xf>
    <xf numFmtId="3" fontId="5" fillId="2" borderId="14" xfId="0" applyNumberFormat="1" applyFont="1" applyFill="1" applyBorder="1" applyAlignment="1">
      <alignment horizontal="center" vertical="center" wrapText="1"/>
    </xf>
    <xf numFmtId="3" fontId="5" fillId="2" borderId="13" xfId="0" applyNumberFormat="1" applyFont="1" applyFill="1" applyBorder="1" applyAlignment="1">
      <alignment horizontal="center" vertical="center" wrapText="1"/>
    </xf>
    <xf numFmtId="3" fontId="5" fillId="2" borderId="10"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0" fontId="5" fillId="0" borderId="2" xfId="0" applyFont="1" applyBorder="1" applyAlignment="1">
      <alignment horizontal="left" vertical="center" wrapText="1" indent="1"/>
    </xf>
    <xf numFmtId="0" fontId="5" fillId="0" borderId="13" xfId="0" applyFont="1" applyBorder="1" applyAlignment="1">
      <alignment horizontal="left" vertical="center" wrapText="1" indent="1"/>
    </xf>
    <xf numFmtId="0" fontId="5" fillId="2" borderId="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4" xfId="0" applyFont="1" applyFill="1" applyBorder="1" applyAlignment="1">
      <alignment horizontal="center" vertical="center" wrapText="1"/>
    </xf>
    <xf numFmtId="164" fontId="4" fillId="0" borderId="2" xfId="0" applyNumberFormat="1" applyFont="1" applyBorder="1" applyAlignment="1">
      <alignment horizontal="right" vertical="center" indent="1"/>
    </xf>
    <xf numFmtId="164" fontId="4" fillId="0" borderId="14" xfId="0" applyNumberFormat="1" applyFont="1" applyBorder="1" applyAlignment="1">
      <alignment horizontal="right" vertical="center" indent="1"/>
    </xf>
    <xf numFmtId="164" fontId="4" fillId="0" borderId="13" xfId="0" applyNumberFormat="1" applyFont="1" applyBorder="1" applyAlignment="1">
      <alignment horizontal="right" vertical="center" indent="1"/>
    </xf>
    <xf numFmtId="0" fontId="5" fillId="2" borderId="1" xfId="0" applyFont="1" applyFill="1" applyBorder="1" applyAlignment="1">
      <alignment horizontal="center" vertical="center" wrapText="1"/>
    </xf>
    <xf numFmtId="164" fontId="5" fillId="2" borderId="2" xfId="0" applyNumberFormat="1" applyFont="1" applyFill="1" applyBorder="1" applyAlignment="1">
      <alignment horizontal="right" vertical="center" indent="1"/>
    </xf>
    <xf numFmtId="164" fontId="5" fillId="2" borderId="14" xfId="0" applyNumberFormat="1" applyFont="1" applyFill="1" applyBorder="1" applyAlignment="1">
      <alignment horizontal="right" vertical="center" indent="1"/>
    </xf>
    <xf numFmtId="164" fontId="5" fillId="2" borderId="13" xfId="0" applyNumberFormat="1" applyFont="1" applyFill="1" applyBorder="1" applyAlignment="1">
      <alignment horizontal="right" vertical="center" indent="1"/>
    </xf>
    <xf numFmtId="3" fontId="5" fillId="2" borderId="1" xfId="0" applyNumberFormat="1" applyFont="1" applyFill="1" applyBorder="1" applyAlignment="1">
      <alignment horizontal="center" vertical="center" wrapText="1"/>
    </xf>
    <xf numFmtId="0" fontId="5" fillId="2" borderId="1" xfId="0" applyFont="1" applyFill="1" applyBorder="1" applyAlignment="1">
      <alignment horizontal="right" vertical="center" indent="1"/>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2" xfId="0" applyFont="1" applyFill="1" applyBorder="1" applyAlignment="1">
      <alignment horizontal="right" vertical="center" indent="1"/>
    </xf>
    <xf numFmtId="0" fontId="5" fillId="2" borderId="13" xfId="0" applyFont="1" applyFill="1" applyBorder="1" applyAlignment="1">
      <alignment horizontal="right" vertical="center" indent="1"/>
    </xf>
  </cellXfs>
  <cellStyles count="5">
    <cellStyle name="Comma" xfId="1" builtinId="3"/>
    <cellStyle name="Hyperlink" xfId="2" builtinId="8"/>
    <cellStyle name="Hyperlink 2" xfId="4" xr:uid="{00000000-0005-0000-0000-000002000000}"/>
    <cellStyle name="Normal" xfId="0" builtinId="0"/>
    <cellStyle name="Normal 2" xfId="3" xr:uid="{00000000-0005-0000-0000-000004000000}"/>
  </cellStyles>
  <dxfs count="72">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ont>
        <b/>
        <i val="0"/>
        <color auto="1"/>
      </font>
      <fill>
        <patternFill>
          <bgColor rgb="FFFF0000"/>
        </patternFill>
      </fill>
      <border>
        <left style="thin">
          <color theme="1"/>
        </left>
        <right style="thin">
          <color theme="1"/>
        </right>
        <top style="thin">
          <color theme="1"/>
        </top>
        <bottom style="thin">
          <color theme="1"/>
        </bottom>
        <vertical/>
        <horizontal/>
      </border>
    </dxf>
    <dxf>
      <fill>
        <patternFill>
          <bgColor rgb="FFFFC000"/>
        </patternFill>
      </fill>
    </dxf>
    <dxf>
      <fill>
        <patternFill>
          <bgColor rgb="FFFF0000"/>
        </patternFill>
      </fill>
    </dxf>
    <dxf>
      <font>
        <b/>
        <i val="0"/>
        <color theme="1"/>
      </font>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theme="1"/>
        </left>
        <right style="thin">
          <color theme="1"/>
        </right>
        <top style="thin">
          <color theme="1"/>
        </top>
        <bottom style="thin">
          <color theme="1"/>
        </bottom>
        <vertical/>
        <horizontal/>
      </border>
    </dxf>
    <dxf>
      <font>
        <b/>
        <i val="0"/>
        <color theme="1"/>
      </font>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theme="1"/>
        </left>
        <right style="thin">
          <color theme="1"/>
        </right>
        <top style="thin">
          <color theme="1"/>
        </top>
        <bottom style="thin">
          <color theme="1"/>
        </bottom>
        <vertical/>
        <horizontal/>
      </border>
    </dxf>
  </dxfs>
  <tableStyles count="0" defaultTableStyle="TableStyleMedium2" defaultPivotStyle="PivotStyleLight16"/>
  <colors>
    <mruColors>
      <color rgb="FFF4740A"/>
      <color rgb="FFB8CC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1</xdr:row>
      <xdr:rowOff>152400</xdr:rowOff>
    </xdr:from>
    <xdr:to>
      <xdr:col>1</xdr:col>
      <xdr:colOff>161925</xdr:colOff>
      <xdr:row>4</xdr:row>
      <xdr:rowOff>6164</xdr:rowOff>
    </xdr:to>
    <xdr:pic>
      <xdr:nvPicPr>
        <xdr:cNvPr id="2" name="Picture 8" descr="educ-trainin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314325"/>
          <a:ext cx="0" cy="5429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2385532</xdr:colOff>
      <xdr:row>4</xdr:row>
      <xdr:rowOff>165520</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2059" y="156882"/>
          <a:ext cx="3057885" cy="8602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161925</xdr:colOff>
      <xdr:row>1</xdr:row>
      <xdr:rowOff>152400</xdr:rowOff>
    </xdr:from>
    <xdr:to>
      <xdr:col>1</xdr:col>
      <xdr:colOff>161925</xdr:colOff>
      <xdr:row>4</xdr:row>
      <xdr:rowOff>6164</xdr:rowOff>
    </xdr:to>
    <xdr:pic>
      <xdr:nvPicPr>
        <xdr:cNvPr id="2" name="Picture 8" descr="educ-training">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276225"/>
          <a:ext cx="0" cy="558614"/>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2385532</xdr:colOff>
      <xdr:row>4</xdr:row>
      <xdr:rowOff>165520</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300" y="123825"/>
          <a:ext cx="3052282" cy="87037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266700</xdr:colOff>
          <xdr:row>80</xdr:row>
          <xdr:rowOff>50800</xdr:rowOff>
        </xdr:from>
        <xdr:to>
          <xdr:col>1</xdr:col>
          <xdr:colOff>495300</xdr:colOff>
          <xdr:row>80</xdr:row>
          <xdr:rowOff>266700</xdr:rowOff>
        </xdr:to>
        <xdr:sp macro="" textlink="">
          <xdr:nvSpPr>
            <xdr:cNvPr id="63489" name="Check Box 1" hidden="1">
              <a:extLst>
                <a:ext uri="{63B3BB69-23CF-44E3-9099-C40C66FF867C}">
                  <a14:compatExt spid="_x0000_s63489"/>
                </a:ext>
                <a:ext uri="{FF2B5EF4-FFF2-40B4-BE49-F238E27FC236}">
                  <a16:creationId xmlns:a16="http://schemas.microsoft.com/office/drawing/2014/main" id="{00000000-0008-0000-0200-000001F80000}"/>
                </a:ext>
              </a:extLst>
            </xdr:cNvPr>
            <xdr:cNvSpPr/>
          </xdr:nvSpPr>
          <xdr:spPr bwMode="auto">
            <a:xfrm>
              <a:off x="0" y="0"/>
              <a:ext cx="0" cy="0"/>
            </a:xfrm>
            <a:prstGeom prst="rect">
              <a:avLst/>
            </a:prstGeom>
            <a:solidFill>
              <a:srgbClr val="B8CCE4"/>
            </a:solidFill>
            <a:ln>
              <a:noFill/>
            </a:ln>
            <a:extLs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101600</xdr:colOff>
          <xdr:row>0</xdr:row>
          <xdr:rowOff>114300</xdr:rowOff>
        </xdr:from>
        <xdr:to>
          <xdr:col>5</xdr:col>
          <xdr:colOff>330200</xdr:colOff>
          <xdr:row>3</xdr:row>
          <xdr:rowOff>76200</xdr:rowOff>
        </xdr:to>
        <xdr:sp macro="" textlink="">
          <xdr:nvSpPr>
            <xdr:cNvPr id="70657" name="Button 5" hidden="1">
              <a:extLst>
                <a:ext uri="{63B3BB69-23CF-44E3-9099-C40C66FF867C}">
                  <a14:compatExt spid="_x0000_s70657"/>
                </a:ext>
                <a:ext uri="{FF2B5EF4-FFF2-40B4-BE49-F238E27FC236}">
                  <a16:creationId xmlns:a16="http://schemas.microsoft.com/office/drawing/2014/main" id="{00000000-0008-0000-0300-0000011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BE" sz="1200" b="1" i="0" u="none" strike="noStrike" baseline="0">
                  <a:solidFill>
                    <a:srgbClr val="FF0000"/>
                  </a:solidFill>
                  <a:latin typeface="Calibri"/>
                  <a:cs typeface="Calibri"/>
                </a:rPr>
                <a:t>Inforeuro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101600</xdr:colOff>
          <xdr:row>3</xdr:row>
          <xdr:rowOff>152400</xdr:rowOff>
        </xdr:from>
        <xdr:to>
          <xdr:col>5</xdr:col>
          <xdr:colOff>330200</xdr:colOff>
          <xdr:row>6</xdr:row>
          <xdr:rowOff>38100</xdr:rowOff>
        </xdr:to>
        <xdr:sp macro="" textlink="">
          <xdr:nvSpPr>
            <xdr:cNvPr id="70658" name="Button 5" hidden="1">
              <a:extLst>
                <a:ext uri="{63B3BB69-23CF-44E3-9099-C40C66FF867C}">
                  <a14:compatExt spid="_x0000_s70658"/>
                </a:ext>
                <a:ext uri="{FF2B5EF4-FFF2-40B4-BE49-F238E27FC236}">
                  <a16:creationId xmlns:a16="http://schemas.microsoft.com/office/drawing/2014/main" id="{00000000-0008-0000-0300-0000021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BE" sz="1200" b="1" i="0" u="none" strike="noStrike" baseline="0">
                  <a:solidFill>
                    <a:srgbClr val="FF0000"/>
                  </a:solidFill>
                  <a:latin typeface="Calibri"/>
                  <a:cs typeface="Calibri"/>
                </a:rPr>
                <a:t>European </a:t>
              </a:r>
            </a:p>
            <a:p>
              <a:pPr algn="ctr" rtl="0">
                <a:defRPr sz="1000"/>
              </a:pPr>
              <a:r>
                <a:rPr lang="en-BE" sz="1200" b="1" i="0" u="none" strike="noStrike" baseline="0">
                  <a:solidFill>
                    <a:srgbClr val="FF0000"/>
                  </a:solidFill>
                  <a:latin typeface="Calibri"/>
                  <a:cs typeface="Calibri"/>
                </a:rPr>
                <a:t>Central Bank</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1</xdr:row>
          <xdr:rowOff>63500</xdr:rowOff>
        </xdr:from>
        <xdr:to>
          <xdr:col>1</xdr:col>
          <xdr:colOff>1485900</xdr:colOff>
          <xdr:row>1</xdr:row>
          <xdr:rowOff>533400</xdr:rowOff>
        </xdr:to>
        <xdr:sp macro="" textlink="">
          <xdr:nvSpPr>
            <xdr:cNvPr id="3225" name="Button 1" hidden="1">
              <a:extLst>
                <a:ext uri="{63B3BB69-23CF-44E3-9099-C40C66FF867C}">
                  <a14:compatExt spid="_x0000_s3225"/>
                </a:ext>
                <a:ext uri="{FF2B5EF4-FFF2-40B4-BE49-F238E27FC236}">
                  <a16:creationId xmlns:a16="http://schemas.microsoft.com/office/drawing/2014/main" id="{00000000-0008-0000-0400-000099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1524000</xdr:colOff>
          <xdr:row>1</xdr:row>
          <xdr:rowOff>63500</xdr:rowOff>
        </xdr:from>
        <xdr:to>
          <xdr:col>2</xdr:col>
          <xdr:colOff>114300</xdr:colOff>
          <xdr:row>1</xdr:row>
          <xdr:rowOff>533400</xdr:rowOff>
        </xdr:to>
        <xdr:sp macro="" textlink="">
          <xdr:nvSpPr>
            <xdr:cNvPr id="3226" name="Button 2" hidden="1">
              <a:extLst>
                <a:ext uri="{63B3BB69-23CF-44E3-9099-C40C66FF867C}">
                  <a14:compatExt spid="_x0000_s3226"/>
                </a:ext>
                <a:ext uri="{FF2B5EF4-FFF2-40B4-BE49-F238E27FC236}">
                  <a16:creationId xmlns:a16="http://schemas.microsoft.com/office/drawing/2014/main" id="{00000000-0008-0000-0400-00009A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165100</xdr:colOff>
          <xdr:row>1</xdr:row>
          <xdr:rowOff>63500</xdr:rowOff>
        </xdr:from>
        <xdr:to>
          <xdr:col>3</xdr:col>
          <xdr:colOff>876300</xdr:colOff>
          <xdr:row>1</xdr:row>
          <xdr:rowOff>533400</xdr:rowOff>
        </xdr:to>
        <xdr:sp macro="" textlink="">
          <xdr:nvSpPr>
            <xdr:cNvPr id="3231" name="Button 3" hidden="1">
              <a:extLst>
                <a:ext uri="{63B3BB69-23CF-44E3-9099-C40C66FF867C}">
                  <a14:compatExt spid="_x0000_s3231"/>
                </a:ext>
                <a:ext uri="{FF2B5EF4-FFF2-40B4-BE49-F238E27FC236}">
                  <a16:creationId xmlns:a16="http://schemas.microsoft.com/office/drawing/2014/main" id="{00000000-0008-0000-0400-00009F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914400</xdr:colOff>
          <xdr:row>1</xdr:row>
          <xdr:rowOff>63500</xdr:rowOff>
        </xdr:from>
        <xdr:to>
          <xdr:col>3</xdr:col>
          <xdr:colOff>2349500</xdr:colOff>
          <xdr:row>1</xdr:row>
          <xdr:rowOff>533400</xdr:rowOff>
        </xdr:to>
        <xdr:sp macro="" textlink="">
          <xdr:nvSpPr>
            <xdr:cNvPr id="3234" name="Button 3" hidden="1">
              <a:extLst>
                <a:ext uri="{63B3BB69-23CF-44E3-9099-C40C66FF867C}">
                  <a14:compatExt spid="_x0000_s3234"/>
                </a:ext>
                <a:ext uri="{FF2B5EF4-FFF2-40B4-BE49-F238E27FC236}">
                  <a16:creationId xmlns:a16="http://schemas.microsoft.com/office/drawing/2014/main" id="{00000000-0008-0000-0400-0000A2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Export Data</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914400</xdr:colOff>
          <xdr:row>1</xdr:row>
          <xdr:rowOff>63500</xdr:rowOff>
        </xdr:from>
        <xdr:to>
          <xdr:col>3</xdr:col>
          <xdr:colOff>2679700</xdr:colOff>
          <xdr:row>1</xdr:row>
          <xdr:rowOff>533400</xdr:rowOff>
        </xdr:to>
        <xdr:sp macro="" textlink="">
          <xdr:nvSpPr>
            <xdr:cNvPr id="5159" name="Button 4" hidden="1">
              <a:extLst>
                <a:ext uri="{63B3BB69-23CF-44E3-9099-C40C66FF867C}">
                  <a14:compatExt spid="_x0000_s5159"/>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Distance Calculator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38100</xdr:colOff>
          <xdr:row>1</xdr:row>
          <xdr:rowOff>63500</xdr:rowOff>
        </xdr:from>
        <xdr:to>
          <xdr:col>1</xdr:col>
          <xdr:colOff>1485900</xdr:colOff>
          <xdr:row>1</xdr:row>
          <xdr:rowOff>533400</xdr:rowOff>
        </xdr:to>
        <xdr:sp macro="" textlink="">
          <xdr:nvSpPr>
            <xdr:cNvPr id="5169" name="Button 1" hidden="1">
              <a:extLst>
                <a:ext uri="{63B3BB69-23CF-44E3-9099-C40C66FF867C}">
                  <a14:compatExt spid="_x0000_s5169"/>
                </a:ext>
                <a:ext uri="{FF2B5EF4-FFF2-40B4-BE49-F238E27FC236}">
                  <a16:creationId xmlns:a16="http://schemas.microsoft.com/office/drawing/2014/main" id="{00000000-0008-0000-0500-000031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1524000</xdr:colOff>
          <xdr:row>1</xdr:row>
          <xdr:rowOff>63500</xdr:rowOff>
        </xdr:from>
        <xdr:to>
          <xdr:col>2</xdr:col>
          <xdr:colOff>114300</xdr:colOff>
          <xdr:row>1</xdr:row>
          <xdr:rowOff>533400</xdr:rowOff>
        </xdr:to>
        <xdr:sp macro="" textlink="">
          <xdr:nvSpPr>
            <xdr:cNvPr id="5170" name="Button 2" hidden="1">
              <a:extLst>
                <a:ext uri="{63B3BB69-23CF-44E3-9099-C40C66FF867C}">
                  <a14:compatExt spid="_x0000_s5170"/>
                </a:ext>
                <a:ext uri="{FF2B5EF4-FFF2-40B4-BE49-F238E27FC236}">
                  <a16:creationId xmlns:a16="http://schemas.microsoft.com/office/drawing/2014/main" id="{00000000-0008-0000-0500-000032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165100</xdr:colOff>
          <xdr:row>1</xdr:row>
          <xdr:rowOff>63500</xdr:rowOff>
        </xdr:from>
        <xdr:to>
          <xdr:col>3</xdr:col>
          <xdr:colOff>876300</xdr:colOff>
          <xdr:row>1</xdr:row>
          <xdr:rowOff>533400</xdr:rowOff>
        </xdr:to>
        <xdr:sp macro="" textlink="">
          <xdr:nvSpPr>
            <xdr:cNvPr id="5171" name="Button 3" hidden="1">
              <a:extLst>
                <a:ext uri="{63B3BB69-23CF-44E3-9099-C40C66FF867C}">
                  <a14:compatExt spid="_x0000_s5171"/>
                </a:ext>
                <a:ext uri="{FF2B5EF4-FFF2-40B4-BE49-F238E27FC236}">
                  <a16:creationId xmlns:a16="http://schemas.microsoft.com/office/drawing/2014/main" id="{00000000-0008-0000-0500-000033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2717800</xdr:colOff>
          <xdr:row>1</xdr:row>
          <xdr:rowOff>63500</xdr:rowOff>
        </xdr:from>
        <xdr:to>
          <xdr:col>4</xdr:col>
          <xdr:colOff>762000</xdr:colOff>
          <xdr:row>1</xdr:row>
          <xdr:rowOff>533400</xdr:rowOff>
        </xdr:to>
        <xdr:sp macro="" textlink="">
          <xdr:nvSpPr>
            <xdr:cNvPr id="5172" name="Button 3" hidden="1">
              <a:extLst>
                <a:ext uri="{63B3BB69-23CF-44E3-9099-C40C66FF867C}">
                  <a14:compatExt spid="_x0000_s5172"/>
                </a:ext>
                <a:ext uri="{FF2B5EF4-FFF2-40B4-BE49-F238E27FC236}">
                  <a16:creationId xmlns:a16="http://schemas.microsoft.com/office/drawing/2014/main" id="{00000000-0008-0000-0500-000034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Export Data</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1</xdr:row>
          <xdr:rowOff>63500</xdr:rowOff>
        </xdr:from>
        <xdr:to>
          <xdr:col>1</xdr:col>
          <xdr:colOff>1485900</xdr:colOff>
          <xdr:row>1</xdr:row>
          <xdr:rowOff>533400</xdr:rowOff>
        </xdr:to>
        <xdr:sp macro="" textlink="">
          <xdr:nvSpPr>
            <xdr:cNvPr id="60438" name="Button 1" hidden="1">
              <a:extLst>
                <a:ext uri="{63B3BB69-23CF-44E3-9099-C40C66FF867C}">
                  <a14:compatExt spid="_x0000_s60438"/>
                </a:ext>
                <a:ext uri="{FF2B5EF4-FFF2-40B4-BE49-F238E27FC236}">
                  <a16:creationId xmlns:a16="http://schemas.microsoft.com/office/drawing/2014/main" id="{00000000-0008-0000-0600-000016E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1524000</xdr:colOff>
          <xdr:row>1</xdr:row>
          <xdr:rowOff>63500</xdr:rowOff>
        </xdr:from>
        <xdr:to>
          <xdr:col>2</xdr:col>
          <xdr:colOff>114300</xdr:colOff>
          <xdr:row>1</xdr:row>
          <xdr:rowOff>533400</xdr:rowOff>
        </xdr:to>
        <xdr:sp macro="" textlink="">
          <xdr:nvSpPr>
            <xdr:cNvPr id="60439" name="Button 2" hidden="1">
              <a:extLst>
                <a:ext uri="{63B3BB69-23CF-44E3-9099-C40C66FF867C}">
                  <a14:compatExt spid="_x0000_s60439"/>
                </a:ext>
                <a:ext uri="{FF2B5EF4-FFF2-40B4-BE49-F238E27FC236}">
                  <a16:creationId xmlns:a16="http://schemas.microsoft.com/office/drawing/2014/main" id="{00000000-0008-0000-0600-000017E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165100</xdr:colOff>
          <xdr:row>1</xdr:row>
          <xdr:rowOff>50800</xdr:rowOff>
        </xdr:from>
        <xdr:to>
          <xdr:col>3</xdr:col>
          <xdr:colOff>876300</xdr:colOff>
          <xdr:row>1</xdr:row>
          <xdr:rowOff>533400</xdr:rowOff>
        </xdr:to>
        <xdr:sp macro="" textlink="">
          <xdr:nvSpPr>
            <xdr:cNvPr id="60440" name="Button 3" hidden="1">
              <a:extLst>
                <a:ext uri="{63B3BB69-23CF-44E3-9099-C40C66FF867C}">
                  <a14:compatExt spid="_x0000_s60440"/>
                </a:ext>
                <a:ext uri="{FF2B5EF4-FFF2-40B4-BE49-F238E27FC236}">
                  <a16:creationId xmlns:a16="http://schemas.microsoft.com/office/drawing/2014/main" id="{00000000-0008-0000-0600-000018E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927100</xdr:colOff>
          <xdr:row>1</xdr:row>
          <xdr:rowOff>50800</xdr:rowOff>
        </xdr:from>
        <xdr:to>
          <xdr:col>3</xdr:col>
          <xdr:colOff>2362200</xdr:colOff>
          <xdr:row>1</xdr:row>
          <xdr:rowOff>533400</xdr:rowOff>
        </xdr:to>
        <xdr:sp macro="" textlink="">
          <xdr:nvSpPr>
            <xdr:cNvPr id="60441" name="Button 3" hidden="1">
              <a:extLst>
                <a:ext uri="{63B3BB69-23CF-44E3-9099-C40C66FF867C}">
                  <a14:compatExt spid="_x0000_s60441"/>
                </a:ext>
                <a:ext uri="{FF2B5EF4-FFF2-40B4-BE49-F238E27FC236}">
                  <a16:creationId xmlns:a16="http://schemas.microsoft.com/office/drawing/2014/main" id="{00000000-0008-0000-0600-000019E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Export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2413000</xdr:colOff>
          <xdr:row>1</xdr:row>
          <xdr:rowOff>50800</xdr:rowOff>
        </xdr:from>
        <xdr:to>
          <xdr:col>4</xdr:col>
          <xdr:colOff>457200</xdr:colOff>
          <xdr:row>1</xdr:row>
          <xdr:rowOff>533400</xdr:rowOff>
        </xdr:to>
        <xdr:sp macro="" textlink="">
          <xdr:nvSpPr>
            <xdr:cNvPr id="60447" name="Button 5" hidden="1">
              <a:extLst>
                <a:ext uri="{63B3BB69-23CF-44E3-9099-C40C66FF867C}">
                  <a14:compatExt spid="_x0000_s60447"/>
                </a:ext>
                <a:ext uri="{FF2B5EF4-FFF2-40B4-BE49-F238E27FC236}">
                  <a16:creationId xmlns:a16="http://schemas.microsoft.com/office/drawing/2014/main" id="{00000000-0008-0000-0600-00001FE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Inforeuro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508000</xdr:colOff>
          <xdr:row>1</xdr:row>
          <xdr:rowOff>50800</xdr:rowOff>
        </xdr:from>
        <xdr:to>
          <xdr:col>4</xdr:col>
          <xdr:colOff>2946400</xdr:colOff>
          <xdr:row>1</xdr:row>
          <xdr:rowOff>533400</xdr:rowOff>
        </xdr:to>
        <xdr:sp macro="" textlink="">
          <xdr:nvSpPr>
            <xdr:cNvPr id="60448" name="Button 32" hidden="1">
              <a:extLst>
                <a:ext uri="{63B3BB69-23CF-44E3-9099-C40C66FF867C}">
                  <a14:compatExt spid="_x0000_s60448"/>
                </a:ext>
                <a:ext uri="{FF2B5EF4-FFF2-40B4-BE49-F238E27FC236}">
                  <a16:creationId xmlns:a16="http://schemas.microsoft.com/office/drawing/2014/main" id="{00000000-0008-0000-0600-000020E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European Central Bank</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1</xdr:row>
          <xdr:rowOff>63500</xdr:rowOff>
        </xdr:from>
        <xdr:to>
          <xdr:col>1</xdr:col>
          <xdr:colOff>1485900</xdr:colOff>
          <xdr:row>1</xdr:row>
          <xdr:rowOff>533400</xdr:rowOff>
        </xdr:to>
        <xdr:sp macro="" textlink="">
          <xdr:nvSpPr>
            <xdr:cNvPr id="46107" name="Button 1" hidden="1">
              <a:extLst>
                <a:ext uri="{63B3BB69-23CF-44E3-9099-C40C66FF867C}">
                  <a14:compatExt spid="_x0000_s46107"/>
                </a:ext>
                <a:ext uri="{FF2B5EF4-FFF2-40B4-BE49-F238E27FC236}">
                  <a16:creationId xmlns:a16="http://schemas.microsoft.com/office/drawing/2014/main" id="{00000000-0008-0000-0700-00001BB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1524000</xdr:colOff>
          <xdr:row>1</xdr:row>
          <xdr:rowOff>63500</xdr:rowOff>
        </xdr:from>
        <xdr:to>
          <xdr:col>2</xdr:col>
          <xdr:colOff>114300</xdr:colOff>
          <xdr:row>1</xdr:row>
          <xdr:rowOff>533400</xdr:rowOff>
        </xdr:to>
        <xdr:sp macro="" textlink="">
          <xdr:nvSpPr>
            <xdr:cNvPr id="46108" name="Button 2" hidden="1">
              <a:extLst>
                <a:ext uri="{63B3BB69-23CF-44E3-9099-C40C66FF867C}">
                  <a14:compatExt spid="_x0000_s46108"/>
                </a:ext>
                <a:ext uri="{FF2B5EF4-FFF2-40B4-BE49-F238E27FC236}">
                  <a16:creationId xmlns:a16="http://schemas.microsoft.com/office/drawing/2014/main" id="{00000000-0008-0000-0700-00001CB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165100</xdr:colOff>
          <xdr:row>1</xdr:row>
          <xdr:rowOff>63500</xdr:rowOff>
        </xdr:from>
        <xdr:to>
          <xdr:col>3</xdr:col>
          <xdr:colOff>876300</xdr:colOff>
          <xdr:row>1</xdr:row>
          <xdr:rowOff>533400</xdr:rowOff>
        </xdr:to>
        <xdr:sp macro="" textlink="">
          <xdr:nvSpPr>
            <xdr:cNvPr id="46109" name="Button 3" hidden="1">
              <a:extLst>
                <a:ext uri="{63B3BB69-23CF-44E3-9099-C40C66FF867C}">
                  <a14:compatExt spid="_x0000_s46109"/>
                </a:ext>
                <a:ext uri="{FF2B5EF4-FFF2-40B4-BE49-F238E27FC236}">
                  <a16:creationId xmlns:a16="http://schemas.microsoft.com/office/drawing/2014/main" id="{00000000-0008-0000-0700-00001DB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927100</xdr:colOff>
          <xdr:row>1</xdr:row>
          <xdr:rowOff>63500</xdr:rowOff>
        </xdr:from>
        <xdr:to>
          <xdr:col>3</xdr:col>
          <xdr:colOff>2362200</xdr:colOff>
          <xdr:row>1</xdr:row>
          <xdr:rowOff>533400</xdr:rowOff>
        </xdr:to>
        <xdr:sp macro="" textlink="">
          <xdr:nvSpPr>
            <xdr:cNvPr id="46110" name="Button 3" hidden="1">
              <a:extLst>
                <a:ext uri="{63B3BB69-23CF-44E3-9099-C40C66FF867C}">
                  <a14:compatExt spid="_x0000_s46110"/>
                </a:ext>
                <a:ext uri="{FF2B5EF4-FFF2-40B4-BE49-F238E27FC236}">
                  <a16:creationId xmlns:a16="http://schemas.microsoft.com/office/drawing/2014/main" id="{00000000-0008-0000-0700-00001EB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Export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2413000</xdr:colOff>
          <xdr:row>1</xdr:row>
          <xdr:rowOff>50800</xdr:rowOff>
        </xdr:from>
        <xdr:to>
          <xdr:col>4</xdr:col>
          <xdr:colOff>457200</xdr:colOff>
          <xdr:row>1</xdr:row>
          <xdr:rowOff>533400</xdr:rowOff>
        </xdr:to>
        <xdr:sp macro="" textlink="">
          <xdr:nvSpPr>
            <xdr:cNvPr id="46118" name="Button 5" hidden="1">
              <a:extLst>
                <a:ext uri="{63B3BB69-23CF-44E3-9099-C40C66FF867C}">
                  <a14:compatExt spid="_x0000_s46118"/>
                </a:ext>
                <a:ext uri="{FF2B5EF4-FFF2-40B4-BE49-F238E27FC236}">
                  <a16:creationId xmlns:a16="http://schemas.microsoft.com/office/drawing/2014/main" id="{00000000-0008-0000-0700-000026B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Inforeuro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508000</xdr:colOff>
          <xdr:row>1</xdr:row>
          <xdr:rowOff>50800</xdr:rowOff>
        </xdr:from>
        <xdr:to>
          <xdr:col>4</xdr:col>
          <xdr:colOff>2946400</xdr:colOff>
          <xdr:row>1</xdr:row>
          <xdr:rowOff>533400</xdr:rowOff>
        </xdr:to>
        <xdr:sp macro="" textlink="">
          <xdr:nvSpPr>
            <xdr:cNvPr id="46119" name="Button 39" hidden="1">
              <a:extLst>
                <a:ext uri="{63B3BB69-23CF-44E3-9099-C40C66FF867C}">
                  <a14:compatExt spid="_x0000_s46119"/>
                </a:ext>
                <a:ext uri="{FF2B5EF4-FFF2-40B4-BE49-F238E27FC236}">
                  <a16:creationId xmlns:a16="http://schemas.microsoft.com/office/drawing/2014/main" id="{00000000-0008-0000-0700-000027B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European Central Bank</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1</xdr:row>
          <xdr:rowOff>63500</xdr:rowOff>
        </xdr:from>
        <xdr:to>
          <xdr:col>1</xdr:col>
          <xdr:colOff>1485900</xdr:colOff>
          <xdr:row>1</xdr:row>
          <xdr:rowOff>533400</xdr:rowOff>
        </xdr:to>
        <xdr:sp macro="" textlink="">
          <xdr:nvSpPr>
            <xdr:cNvPr id="35876" name="Button 1" hidden="1">
              <a:extLst>
                <a:ext uri="{63B3BB69-23CF-44E3-9099-C40C66FF867C}">
                  <a14:compatExt spid="_x0000_s35876"/>
                </a:ext>
                <a:ext uri="{FF2B5EF4-FFF2-40B4-BE49-F238E27FC236}">
                  <a16:creationId xmlns:a16="http://schemas.microsoft.com/office/drawing/2014/main" id="{00000000-0008-0000-0800-0000248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1524000</xdr:colOff>
          <xdr:row>1</xdr:row>
          <xdr:rowOff>63500</xdr:rowOff>
        </xdr:from>
        <xdr:to>
          <xdr:col>1</xdr:col>
          <xdr:colOff>2971800</xdr:colOff>
          <xdr:row>1</xdr:row>
          <xdr:rowOff>533400</xdr:rowOff>
        </xdr:to>
        <xdr:sp macro="" textlink="">
          <xdr:nvSpPr>
            <xdr:cNvPr id="35877" name="Button 2" hidden="1">
              <a:extLst>
                <a:ext uri="{63B3BB69-23CF-44E3-9099-C40C66FF867C}">
                  <a14:compatExt spid="_x0000_s35877"/>
                </a:ext>
                <a:ext uri="{FF2B5EF4-FFF2-40B4-BE49-F238E27FC236}">
                  <a16:creationId xmlns:a16="http://schemas.microsoft.com/office/drawing/2014/main" id="{00000000-0008-0000-0800-0000258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3009900</xdr:colOff>
          <xdr:row>1</xdr:row>
          <xdr:rowOff>63500</xdr:rowOff>
        </xdr:from>
        <xdr:to>
          <xdr:col>2</xdr:col>
          <xdr:colOff>876300</xdr:colOff>
          <xdr:row>1</xdr:row>
          <xdr:rowOff>533400</xdr:rowOff>
        </xdr:to>
        <xdr:sp macro="" textlink="">
          <xdr:nvSpPr>
            <xdr:cNvPr id="35878" name="Button 3" hidden="1">
              <a:extLst>
                <a:ext uri="{63B3BB69-23CF-44E3-9099-C40C66FF867C}">
                  <a14:compatExt spid="_x0000_s35878"/>
                </a:ext>
                <a:ext uri="{FF2B5EF4-FFF2-40B4-BE49-F238E27FC236}">
                  <a16:creationId xmlns:a16="http://schemas.microsoft.com/office/drawing/2014/main" id="{00000000-0008-0000-0800-0000268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xdr:row>
          <xdr:rowOff>63500</xdr:rowOff>
        </xdr:from>
        <xdr:to>
          <xdr:col>2</xdr:col>
          <xdr:colOff>2349500</xdr:colOff>
          <xdr:row>1</xdr:row>
          <xdr:rowOff>533400</xdr:rowOff>
        </xdr:to>
        <xdr:sp macro="" textlink="">
          <xdr:nvSpPr>
            <xdr:cNvPr id="35879" name="Button 3" hidden="1">
              <a:extLst>
                <a:ext uri="{63B3BB69-23CF-44E3-9099-C40C66FF867C}">
                  <a14:compatExt spid="_x0000_s35879"/>
                </a:ext>
                <a:ext uri="{FF2B5EF4-FFF2-40B4-BE49-F238E27FC236}">
                  <a16:creationId xmlns:a16="http://schemas.microsoft.com/office/drawing/2014/main" id="{00000000-0008-0000-0800-0000278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BE" sz="1400" b="1" i="0" u="none" strike="noStrike" baseline="0">
                  <a:solidFill>
                    <a:srgbClr val="FF0000"/>
                  </a:solidFill>
                  <a:latin typeface="Calibri"/>
                  <a:cs typeface="Calibri"/>
                </a:rPr>
                <a:t>Export Data</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3.vml"/><Relationship Id="rId1" Type="http://schemas.openxmlformats.org/officeDocument/2006/relationships/drawing" Target="../drawings/drawing4.xml"/><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8.xml"/><Relationship Id="rId7"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5.xml"/><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8.xml"/><Relationship Id="rId3" Type="http://schemas.openxmlformats.org/officeDocument/2006/relationships/ctrlProp" Target="../ctrlProps/ctrlProp13.xml"/><Relationship Id="rId7" Type="http://schemas.openxmlformats.org/officeDocument/2006/relationships/ctrlProp" Target="../ctrlProps/ctrlProp17.xml"/><Relationship Id="rId2" Type="http://schemas.openxmlformats.org/officeDocument/2006/relationships/vmlDrawing" Target="../drawings/vmlDrawing5.vml"/><Relationship Id="rId1" Type="http://schemas.openxmlformats.org/officeDocument/2006/relationships/drawing" Target="../drawings/drawing6.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ctrlProp" Target="../ctrlProps/ctrlProp19.xml"/><Relationship Id="rId7" Type="http://schemas.openxmlformats.org/officeDocument/2006/relationships/ctrlProp" Target="../ctrlProps/ctrlProp23.xml"/><Relationship Id="rId2" Type="http://schemas.openxmlformats.org/officeDocument/2006/relationships/vmlDrawing" Target="../drawings/vmlDrawing6.vml"/><Relationship Id="rId1" Type="http://schemas.openxmlformats.org/officeDocument/2006/relationships/drawing" Target="../drawings/drawing7.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25.xml"/><Relationship Id="rId2" Type="http://schemas.openxmlformats.org/officeDocument/2006/relationships/vmlDrawing" Target="../drawings/vmlDrawing7.vml"/><Relationship Id="rId1" Type="http://schemas.openxmlformats.org/officeDocument/2006/relationships/drawing" Target="../drawings/drawing8.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ctrlProp" Target="../ctrlProps/ctrlProp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tabColor rgb="FFFF0000"/>
  </sheetPr>
  <dimension ref="B1:D135"/>
  <sheetViews>
    <sheetView showGridLines="0" topLeftCell="A130" zoomScaleSheetLayoutView="100" workbookViewId="0">
      <selection activeCell="B2" sqref="B2:D2"/>
    </sheetView>
  </sheetViews>
  <sheetFormatPr defaultColWidth="9.1796875" defaultRowHeight="12.75" customHeight="1" x14ac:dyDescent="0.25"/>
  <cols>
    <col min="1" max="1" width="0.81640625" style="79" customWidth="1"/>
    <col min="2" max="2" width="1.6328125" style="79" customWidth="1"/>
    <col min="3" max="3" width="104.1796875" style="79" customWidth="1"/>
    <col min="4" max="4" width="0.81640625" style="79" customWidth="1"/>
    <col min="5" max="5" width="1.6328125" style="79" customWidth="1"/>
    <col min="6" max="16384" width="9.1796875" style="79"/>
  </cols>
  <sheetData>
    <row r="1" spans="2:4" ht="5.25" customHeight="1" x14ac:dyDescent="0.25"/>
    <row r="2" spans="2:4" ht="20.25" customHeight="1" x14ac:dyDescent="0.25">
      <c r="B2" s="191" t="s">
        <v>552</v>
      </c>
      <c r="C2" s="191"/>
      <c r="D2" s="191"/>
    </row>
    <row r="3" spans="2:4" ht="5.25" customHeight="1" x14ac:dyDescent="0.25">
      <c r="B3" s="80"/>
      <c r="C3" s="81"/>
      <c r="D3" s="82"/>
    </row>
    <row r="4" spans="2:4" ht="12.75" customHeight="1" x14ac:dyDescent="0.25">
      <c r="B4" s="83"/>
      <c r="C4" s="84" t="s">
        <v>256</v>
      </c>
      <c r="D4" s="85"/>
    </row>
    <row r="5" spans="2:4" ht="5.25" customHeight="1" x14ac:dyDescent="0.25">
      <c r="B5" s="83"/>
      <c r="C5" s="84"/>
      <c r="D5" s="85"/>
    </row>
    <row r="6" spans="2:4" ht="12.75" customHeight="1" x14ac:dyDescent="0.25">
      <c r="B6" s="83"/>
      <c r="C6" s="84" t="s">
        <v>274</v>
      </c>
      <c r="D6" s="85"/>
    </row>
    <row r="7" spans="2:4" ht="12.75" customHeight="1" x14ac:dyDescent="0.25">
      <c r="B7" s="83"/>
      <c r="C7" s="84" t="s">
        <v>232</v>
      </c>
      <c r="D7" s="85"/>
    </row>
    <row r="8" spans="2:4" ht="12.75" customHeight="1" x14ac:dyDescent="0.25">
      <c r="B8" s="83"/>
      <c r="C8" s="84" t="s">
        <v>233</v>
      </c>
      <c r="D8" s="85"/>
    </row>
    <row r="9" spans="2:4" ht="12.75" customHeight="1" x14ac:dyDescent="0.25">
      <c r="B9" s="83"/>
      <c r="C9" s="84" t="s">
        <v>275</v>
      </c>
      <c r="D9" s="85"/>
    </row>
    <row r="10" spans="2:4" ht="5.25" customHeight="1" x14ac:dyDescent="0.25">
      <c r="B10" s="83"/>
      <c r="C10" s="84"/>
      <c r="D10" s="85"/>
    </row>
    <row r="11" spans="2:4" ht="12.75" customHeight="1" x14ac:dyDescent="0.25">
      <c r="B11" s="83"/>
      <c r="C11" s="86" t="s">
        <v>234</v>
      </c>
      <c r="D11" s="85"/>
    </row>
    <row r="12" spans="2:4" ht="12.75" customHeight="1" x14ac:dyDescent="0.25">
      <c r="B12" s="83"/>
      <c r="C12" s="84" t="s">
        <v>276</v>
      </c>
      <c r="D12" s="85"/>
    </row>
    <row r="13" spans="2:4" ht="57" customHeight="1" x14ac:dyDescent="0.25">
      <c r="B13" s="83"/>
      <c r="C13" s="84" t="s">
        <v>277</v>
      </c>
      <c r="D13" s="85"/>
    </row>
    <row r="14" spans="2:4" ht="5.25" customHeight="1" x14ac:dyDescent="0.25">
      <c r="B14" s="87"/>
      <c r="C14" s="88"/>
      <c r="D14" s="89"/>
    </row>
    <row r="15" spans="2:4" ht="5.25" customHeight="1" x14ac:dyDescent="0.25">
      <c r="C15" s="84"/>
    </row>
    <row r="16" spans="2:4" ht="20.25" customHeight="1" x14ac:dyDescent="0.25">
      <c r="B16" s="191" t="s">
        <v>236</v>
      </c>
      <c r="C16" s="191"/>
      <c r="D16" s="191"/>
    </row>
    <row r="17" spans="2:4" ht="5.25" customHeight="1" x14ac:dyDescent="0.25">
      <c r="B17" s="95"/>
      <c r="C17" s="81"/>
      <c r="D17" s="96"/>
    </row>
    <row r="18" spans="2:4" ht="12.75" customHeight="1" x14ac:dyDescent="0.25">
      <c r="B18" s="83"/>
      <c r="C18" s="84" t="s">
        <v>527</v>
      </c>
      <c r="D18" s="85"/>
    </row>
    <row r="19" spans="2:4" ht="5.25" customHeight="1" x14ac:dyDescent="0.25">
      <c r="B19" s="83"/>
      <c r="C19" s="84"/>
      <c r="D19" s="85"/>
    </row>
    <row r="20" spans="2:4" ht="12.75" customHeight="1" x14ac:dyDescent="0.25">
      <c r="B20" s="83"/>
      <c r="C20" s="84" t="s">
        <v>284</v>
      </c>
      <c r="D20" s="85"/>
    </row>
    <row r="21" spans="2:4" ht="5.25" customHeight="1" x14ac:dyDescent="0.25">
      <c r="B21" s="83"/>
      <c r="C21" s="84"/>
      <c r="D21" s="85"/>
    </row>
    <row r="22" spans="2:4" ht="37.5" x14ac:dyDescent="0.25">
      <c r="B22" s="83"/>
      <c r="C22" s="84" t="s">
        <v>279</v>
      </c>
      <c r="D22" s="85"/>
    </row>
    <row r="23" spans="2:4" ht="5.25" customHeight="1" x14ac:dyDescent="0.25">
      <c r="B23" s="83"/>
      <c r="C23" s="84"/>
      <c r="D23" s="85"/>
    </row>
    <row r="24" spans="2:4" ht="12.75" customHeight="1" x14ac:dyDescent="0.25">
      <c r="B24" s="83"/>
      <c r="C24" s="84" t="s">
        <v>235</v>
      </c>
      <c r="D24" s="85"/>
    </row>
    <row r="25" spans="2:4" ht="5.25" customHeight="1" x14ac:dyDescent="0.25">
      <c r="B25" s="83"/>
      <c r="C25" s="84"/>
      <c r="D25" s="85"/>
    </row>
    <row r="26" spans="2:4" ht="11.25" customHeight="1" x14ac:dyDescent="0.3">
      <c r="B26" s="103" t="s">
        <v>261</v>
      </c>
      <c r="C26" s="102" t="s">
        <v>262</v>
      </c>
      <c r="D26" s="85"/>
    </row>
    <row r="27" spans="2:4" ht="25" x14ac:dyDescent="0.25">
      <c r="B27" s="83"/>
      <c r="C27" s="84" t="s">
        <v>285</v>
      </c>
      <c r="D27" s="85"/>
    </row>
    <row r="28" spans="2:4" ht="25" x14ac:dyDescent="0.25">
      <c r="B28" s="83"/>
      <c r="C28" s="84" t="s">
        <v>401</v>
      </c>
      <c r="D28" s="85"/>
    </row>
    <row r="29" spans="2:4" ht="5.25" customHeight="1" x14ac:dyDescent="0.25">
      <c r="B29" s="83"/>
      <c r="C29" s="84"/>
      <c r="D29" s="85"/>
    </row>
    <row r="30" spans="2:4" ht="13" x14ac:dyDescent="0.3">
      <c r="B30" s="103" t="s">
        <v>261</v>
      </c>
      <c r="C30" s="102" t="s">
        <v>263</v>
      </c>
      <c r="D30" s="85"/>
    </row>
    <row r="31" spans="2:4" ht="25" x14ac:dyDescent="0.25">
      <c r="B31" s="83"/>
      <c r="C31" s="84" t="s">
        <v>402</v>
      </c>
      <c r="D31" s="85"/>
    </row>
    <row r="32" spans="2:4" ht="5.25" customHeight="1" x14ac:dyDescent="0.25">
      <c r="B32" s="83"/>
      <c r="C32" s="84"/>
      <c r="D32" s="85"/>
    </row>
    <row r="33" spans="2:4" ht="25.5" x14ac:dyDescent="0.25">
      <c r="B33" s="83"/>
      <c r="C33" s="84" t="s">
        <v>523</v>
      </c>
      <c r="D33" s="85"/>
    </row>
    <row r="34" spans="2:4" ht="5.25" customHeight="1" x14ac:dyDescent="0.25">
      <c r="B34" s="83"/>
      <c r="C34" s="84"/>
      <c r="D34" s="85"/>
    </row>
    <row r="35" spans="2:4" ht="12.5" x14ac:dyDescent="0.25">
      <c r="B35" s="83"/>
      <c r="C35" s="84" t="s">
        <v>250</v>
      </c>
      <c r="D35" s="85"/>
    </row>
    <row r="36" spans="2:4" ht="12.5" x14ac:dyDescent="0.25">
      <c r="B36" s="83"/>
      <c r="C36" s="84" t="s">
        <v>251</v>
      </c>
      <c r="D36" s="85"/>
    </row>
    <row r="37" spans="2:4" ht="25" x14ac:dyDescent="0.25">
      <c r="B37" s="83"/>
      <c r="C37" s="84" t="s">
        <v>252</v>
      </c>
      <c r="D37" s="85"/>
    </row>
    <row r="38" spans="2:4" ht="12.5" x14ac:dyDescent="0.25">
      <c r="B38" s="83"/>
      <c r="C38" s="84" t="s">
        <v>478</v>
      </c>
      <c r="D38" s="85"/>
    </row>
    <row r="39" spans="2:4" ht="5.25" customHeight="1" x14ac:dyDescent="0.25">
      <c r="B39" s="83"/>
      <c r="C39" s="84"/>
      <c r="D39" s="85"/>
    </row>
    <row r="40" spans="2:4" ht="17.25" customHeight="1" x14ac:dyDescent="0.3">
      <c r="B40" s="103" t="s">
        <v>261</v>
      </c>
      <c r="C40" s="84" t="s">
        <v>264</v>
      </c>
      <c r="D40" s="85"/>
    </row>
    <row r="41" spans="2:4" ht="25.5" x14ac:dyDescent="0.25">
      <c r="B41" s="104" t="s">
        <v>261</v>
      </c>
      <c r="C41" s="84" t="s">
        <v>278</v>
      </c>
      <c r="D41" s="85"/>
    </row>
    <row r="42" spans="2:4" ht="5.25" customHeight="1" x14ac:dyDescent="0.25">
      <c r="B42" s="83"/>
      <c r="C42" s="84"/>
      <c r="D42" s="85"/>
    </row>
    <row r="43" spans="2:4" ht="25" x14ac:dyDescent="0.25">
      <c r="B43" s="83"/>
      <c r="C43" s="84" t="s">
        <v>257</v>
      </c>
      <c r="D43" s="85"/>
    </row>
    <row r="44" spans="2:4" ht="64" x14ac:dyDescent="0.25">
      <c r="B44" s="87"/>
      <c r="C44" s="88" t="s">
        <v>403</v>
      </c>
      <c r="D44" s="89"/>
    </row>
    <row r="45" spans="2:4" ht="5.25" customHeight="1" x14ac:dyDescent="0.25">
      <c r="C45" s="84"/>
    </row>
    <row r="46" spans="2:4" ht="20.25" customHeight="1" x14ac:dyDescent="0.25">
      <c r="B46" s="191" t="s">
        <v>396</v>
      </c>
      <c r="C46" s="191"/>
      <c r="D46" s="191"/>
    </row>
    <row r="47" spans="2:4" ht="5.25" customHeight="1" x14ac:dyDescent="0.25">
      <c r="B47" s="80"/>
      <c r="C47" s="94"/>
      <c r="D47" s="82"/>
    </row>
    <row r="48" spans="2:4" ht="14.25" customHeight="1" x14ac:dyDescent="0.25">
      <c r="B48" s="83"/>
      <c r="C48" s="84" t="s">
        <v>258</v>
      </c>
      <c r="D48" s="85"/>
    </row>
    <row r="49" spans="2:4" ht="5.25" customHeight="1" x14ac:dyDescent="0.25">
      <c r="B49" s="83"/>
      <c r="C49" s="84"/>
      <c r="D49" s="85"/>
    </row>
    <row r="50" spans="2:4" ht="12.5" x14ac:dyDescent="0.25">
      <c r="B50" s="83"/>
      <c r="C50" s="84" t="s">
        <v>244</v>
      </c>
      <c r="D50" s="85"/>
    </row>
    <row r="51" spans="2:4" ht="25" x14ac:dyDescent="0.25">
      <c r="B51" s="83"/>
      <c r="C51" s="84" t="s">
        <v>265</v>
      </c>
      <c r="D51" s="85"/>
    </row>
    <row r="52" spans="2:4" ht="26" x14ac:dyDescent="0.25">
      <c r="B52" s="83"/>
      <c r="C52" s="84" t="s">
        <v>271</v>
      </c>
      <c r="D52" s="85"/>
    </row>
    <row r="53" spans="2:4" ht="12.5" x14ac:dyDescent="0.25">
      <c r="B53" s="83"/>
      <c r="C53" s="84" t="s">
        <v>245</v>
      </c>
      <c r="D53" s="85"/>
    </row>
    <row r="54" spans="2:4" ht="37.5" x14ac:dyDescent="0.25">
      <c r="B54" s="83"/>
      <c r="C54" s="84" t="s">
        <v>477</v>
      </c>
      <c r="D54" s="85"/>
    </row>
    <row r="55" spans="2:4" ht="40.5" customHeight="1" x14ac:dyDescent="0.25">
      <c r="B55" s="83"/>
      <c r="C55" s="84" t="s">
        <v>272</v>
      </c>
      <c r="D55" s="85"/>
    </row>
    <row r="56" spans="2:4" ht="12.5" x14ac:dyDescent="0.25">
      <c r="B56" s="83"/>
      <c r="C56" s="84" t="s">
        <v>237</v>
      </c>
      <c r="D56" s="85"/>
    </row>
    <row r="57" spans="2:4" ht="12.5" x14ac:dyDescent="0.25">
      <c r="B57" s="83"/>
      <c r="C57" s="84" t="s">
        <v>273</v>
      </c>
      <c r="D57" s="85"/>
    </row>
    <row r="58" spans="2:4" ht="12.5" x14ac:dyDescent="0.25">
      <c r="B58" s="83"/>
      <c r="C58" s="84" t="s">
        <v>238</v>
      </c>
      <c r="D58" s="85"/>
    </row>
    <row r="59" spans="2:4" ht="5.25" customHeight="1" x14ac:dyDescent="0.25">
      <c r="B59" s="87"/>
      <c r="C59" s="88"/>
      <c r="D59" s="89"/>
    </row>
    <row r="60" spans="2:4" ht="5.25" customHeight="1" x14ac:dyDescent="0.25">
      <c r="C60" s="84"/>
    </row>
    <row r="61" spans="2:4" ht="20.25" customHeight="1" x14ac:dyDescent="0.25">
      <c r="B61" s="192" t="s">
        <v>395</v>
      </c>
      <c r="C61" s="193"/>
      <c r="D61" s="194"/>
    </row>
    <row r="62" spans="2:4" ht="5.25" customHeight="1" x14ac:dyDescent="0.25">
      <c r="B62" s="80"/>
      <c r="C62" s="94"/>
      <c r="D62" s="82"/>
    </row>
    <row r="63" spans="2:4" ht="226" x14ac:dyDescent="0.25">
      <c r="B63" s="83"/>
      <c r="C63" s="84" t="s">
        <v>528</v>
      </c>
      <c r="D63" s="85"/>
    </row>
    <row r="64" spans="2:4" ht="5.25" customHeight="1" x14ac:dyDescent="0.25">
      <c r="B64" s="87"/>
      <c r="C64" s="88"/>
      <c r="D64" s="89"/>
    </row>
    <row r="65" spans="2:4" ht="5.25" customHeight="1" x14ac:dyDescent="0.25">
      <c r="C65" s="84"/>
    </row>
    <row r="66" spans="2:4" ht="20.25" customHeight="1" x14ac:dyDescent="0.25">
      <c r="B66" s="192" t="s">
        <v>397</v>
      </c>
      <c r="C66" s="193"/>
      <c r="D66" s="194"/>
    </row>
    <row r="67" spans="2:4" ht="5.25" customHeight="1" x14ac:dyDescent="0.25">
      <c r="B67" s="80"/>
      <c r="C67" s="94"/>
      <c r="D67" s="82"/>
    </row>
    <row r="68" spans="2:4" ht="12.5" x14ac:dyDescent="0.25">
      <c r="B68" s="83"/>
      <c r="C68" s="84" t="s">
        <v>258</v>
      </c>
      <c r="D68" s="85"/>
    </row>
    <row r="69" spans="2:4" ht="5.25" customHeight="1" x14ac:dyDescent="0.25">
      <c r="B69" s="83"/>
      <c r="C69" s="84"/>
      <c r="D69" s="85"/>
    </row>
    <row r="70" spans="2:4" ht="12.5" x14ac:dyDescent="0.25">
      <c r="B70" s="83"/>
      <c r="C70" s="84" t="s">
        <v>239</v>
      </c>
      <c r="D70" s="85"/>
    </row>
    <row r="71" spans="2:4" ht="12.5" x14ac:dyDescent="0.25">
      <c r="B71" s="83"/>
      <c r="C71" s="84" t="s">
        <v>240</v>
      </c>
      <c r="D71" s="85"/>
    </row>
    <row r="72" spans="2:4" ht="12.5" x14ac:dyDescent="0.25">
      <c r="B72" s="83"/>
      <c r="C72" s="84" t="s">
        <v>241</v>
      </c>
      <c r="D72" s="85"/>
    </row>
    <row r="73" spans="2:4" ht="12.5" x14ac:dyDescent="0.25">
      <c r="B73" s="83"/>
      <c r="C73" s="84" t="s">
        <v>242</v>
      </c>
      <c r="D73" s="85"/>
    </row>
    <row r="74" spans="2:4" ht="25" x14ac:dyDescent="0.25">
      <c r="B74" s="83"/>
      <c r="C74" s="84" t="s">
        <v>266</v>
      </c>
      <c r="D74" s="85"/>
    </row>
    <row r="75" spans="2:4" ht="12.5" x14ac:dyDescent="0.25">
      <c r="B75" s="83"/>
      <c r="C75" s="84" t="s">
        <v>407</v>
      </c>
      <c r="D75" s="85"/>
    </row>
    <row r="76" spans="2:4" ht="12.5" x14ac:dyDescent="0.25">
      <c r="B76" s="83"/>
      <c r="C76" s="84" t="s">
        <v>243</v>
      </c>
      <c r="D76" s="85"/>
    </row>
    <row r="77" spans="2:4" ht="12.5" x14ac:dyDescent="0.25">
      <c r="B77" s="83"/>
      <c r="C77" s="84" t="s">
        <v>280</v>
      </c>
      <c r="D77" s="85"/>
    </row>
    <row r="78" spans="2:4" ht="12.5" x14ac:dyDescent="0.25">
      <c r="B78" s="83"/>
      <c r="C78" s="84" t="s">
        <v>281</v>
      </c>
      <c r="D78" s="85"/>
    </row>
    <row r="79" spans="2:4" ht="50" x14ac:dyDescent="0.25">
      <c r="B79" s="83"/>
      <c r="C79" s="84" t="s">
        <v>411</v>
      </c>
      <c r="D79" s="85"/>
    </row>
    <row r="80" spans="2:4" ht="12.5" x14ac:dyDescent="0.25">
      <c r="B80" s="83"/>
      <c r="C80" s="84" t="s">
        <v>404</v>
      </c>
      <c r="D80" s="85"/>
    </row>
    <row r="81" spans="2:4" ht="5.25" customHeight="1" x14ac:dyDescent="0.25">
      <c r="B81" s="87"/>
      <c r="C81" s="88"/>
      <c r="D81" s="89"/>
    </row>
    <row r="82" spans="2:4" ht="5.25" customHeight="1" x14ac:dyDescent="0.25">
      <c r="C82" s="84"/>
    </row>
    <row r="83" spans="2:4" ht="20.25" customHeight="1" x14ac:dyDescent="0.25">
      <c r="B83" s="195" t="s">
        <v>408</v>
      </c>
      <c r="C83" s="195"/>
      <c r="D83" s="195"/>
    </row>
    <row r="84" spans="2:4" ht="5.25" customHeight="1" x14ac:dyDescent="0.25">
      <c r="B84" s="80"/>
      <c r="C84" s="94"/>
      <c r="D84" s="82"/>
    </row>
    <row r="85" spans="2:4" ht="12.5" x14ac:dyDescent="0.25">
      <c r="B85" s="83"/>
      <c r="C85" s="84" t="s">
        <v>258</v>
      </c>
      <c r="D85" s="85"/>
    </row>
    <row r="86" spans="2:4" ht="5.25" customHeight="1" x14ac:dyDescent="0.25">
      <c r="B86" s="83"/>
      <c r="C86" s="84"/>
      <c r="D86" s="85"/>
    </row>
    <row r="87" spans="2:4" ht="13" x14ac:dyDescent="0.25">
      <c r="B87" s="83"/>
      <c r="C87" s="101" t="s">
        <v>260</v>
      </c>
      <c r="D87" s="85"/>
    </row>
    <row r="88" spans="2:4" ht="5.25" customHeight="1" x14ac:dyDescent="0.25">
      <c r="B88" s="83"/>
      <c r="C88" s="84"/>
      <c r="D88" s="85"/>
    </row>
    <row r="89" spans="2:4" ht="12.5" x14ac:dyDescent="0.25">
      <c r="B89" s="83"/>
      <c r="C89" s="84" t="s">
        <v>239</v>
      </c>
      <c r="D89" s="85"/>
    </row>
    <row r="90" spans="2:4" ht="12.5" x14ac:dyDescent="0.25">
      <c r="B90" s="83"/>
      <c r="C90" s="84" t="s">
        <v>240</v>
      </c>
      <c r="D90" s="85"/>
    </row>
    <row r="91" spans="2:4" ht="12.5" x14ac:dyDescent="0.25">
      <c r="B91" s="83"/>
      <c r="C91" s="84" t="s">
        <v>241</v>
      </c>
      <c r="D91" s="85"/>
    </row>
    <row r="92" spans="2:4" ht="12.5" x14ac:dyDescent="0.25">
      <c r="B92" s="83"/>
      <c r="C92" s="84" t="s">
        <v>246</v>
      </c>
      <c r="D92" s="85"/>
    </row>
    <row r="93" spans="2:4" ht="12.5" x14ac:dyDescent="0.25">
      <c r="B93" s="83"/>
      <c r="C93" s="84" t="s">
        <v>475</v>
      </c>
      <c r="D93" s="85"/>
    </row>
    <row r="94" spans="2:4" ht="12.5" x14ac:dyDescent="0.25">
      <c r="B94" s="83"/>
      <c r="C94" s="84" t="s">
        <v>476</v>
      </c>
      <c r="D94" s="85"/>
    </row>
    <row r="95" spans="2:4" ht="12.5" x14ac:dyDescent="0.25">
      <c r="B95" s="83"/>
      <c r="C95" s="84" t="s">
        <v>407</v>
      </c>
      <c r="D95" s="85"/>
    </row>
    <row r="96" spans="2:4" ht="12.5" x14ac:dyDescent="0.25">
      <c r="B96" s="83"/>
      <c r="C96" s="84" t="s">
        <v>267</v>
      </c>
      <c r="D96" s="85"/>
    </row>
    <row r="97" spans="2:4" ht="12.5" x14ac:dyDescent="0.25">
      <c r="B97" s="83"/>
      <c r="C97" s="84" t="s">
        <v>268</v>
      </c>
      <c r="D97" s="85"/>
    </row>
    <row r="98" spans="2:4" ht="5.25" customHeight="1" x14ac:dyDescent="0.25">
      <c r="B98" s="83"/>
      <c r="C98" s="84"/>
      <c r="D98" s="85"/>
    </row>
    <row r="99" spans="2:4" ht="18.75" customHeight="1" x14ac:dyDescent="0.25">
      <c r="B99" s="83"/>
      <c r="C99" s="84" t="s">
        <v>269</v>
      </c>
      <c r="D99" s="85"/>
    </row>
    <row r="100" spans="2:4" ht="67.5" customHeight="1" x14ac:dyDescent="0.25">
      <c r="B100" s="83"/>
      <c r="C100" s="84" t="s">
        <v>410</v>
      </c>
      <c r="D100" s="85"/>
    </row>
    <row r="101" spans="2:4" ht="42.75" customHeight="1" x14ac:dyDescent="0.25">
      <c r="B101" s="83"/>
      <c r="C101" s="84" t="s">
        <v>282</v>
      </c>
      <c r="D101" s="85"/>
    </row>
    <row r="102" spans="2:4" ht="12.5" x14ac:dyDescent="0.25">
      <c r="B102" s="83"/>
      <c r="C102" s="84" t="s">
        <v>400</v>
      </c>
      <c r="D102" s="85"/>
    </row>
    <row r="103" spans="2:4" ht="5.25" customHeight="1" x14ac:dyDescent="0.25">
      <c r="B103" s="87"/>
      <c r="C103" s="88"/>
      <c r="D103" s="89"/>
    </row>
    <row r="104" spans="2:4" ht="5.25" customHeight="1" x14ac:dyDescent="0.25">
      <c r="C104" s="84"/>
    </row>
    <row r="105" spans="2:4" ht="20.25" customHeight="1" x14ac:dyDescent="0.25">
      <c r="B105" s="192" t="s">
        <v>526</v>
      </c>
      <c r="C105" s="193"/>
      <c r="D105" s="194"/>
    </row>
    <row r="106" spans="2:4" ht="5.25" customHeight="1" x14ac:dyDescent="0.25">
      <c r="B106" s="80"/>
      <c r="C106" s="94"/>
      <c r="D106" s="82"/>
    </row>
    <row r="107" spans="2:4" ht="12.5" x14ac:dyDescent="0.25">
      <c r="B107" s="83"/>
      <c r="C107" s="84" t="s">
        <v>258</v>
      </c>
      <c r="D107" s="85"/>
    </row>
    <row r="108" spans="2:4" ht="5.25" customHeight="1" x14ac:dyDescent="0.25">
      <c r="B108" s="83"/>
      <c r="C108" s="84"/>
      <c r="D108" s="85"/>
    </row>
    <row r="109" spans="2:4" ht="12.5" x14ac:dyDescent="0.25">
      <c r="B109" s="83"/>
      <c r="C109" s="84" t="s">
        <v>239</v>
      </c>
      <c r="D109" s="85"/>
    </row>
    <row r="110" spans="2:4" ht="25" x14ac:dyDescent="0.25">
      <c r="B110" s="83"/>
      <c r="C110" s="84" t="s">
        <v>525</v>
      </c>
      <c r="D110" s="85"/>
    </row>
    <row r="111" spans="2:4" ht="52.5" customHeight="1" x14ac:dyDescent="0.25">
      <c r="B111" s="83"/>
      <c r="C111" s="187" t="s">
        <v>283</v>
      </c>
      <c r="D111" s="85"/>
    </row>
    <row r="112" spans="2:4" ht="12.5" x14ac:dyDescent="0.25">
      <c r="B112" s="83"/>
      <c r="C112" s="84" t="s">
        <v>241</v>
      </c>
      <c r="D112" s="85"/>
    </row>
    <row r="113" spans="2:4" ht="12.5" x14ac:dyDescent="0.25">
      <c r="B113" s="83"/>
      <c r="C113" s="84" t="s">
        <v>247</v>
      </c>
      <c r="D113" s="85"/>
    </row>
    <row r="114" spans="2:4" ht="12.5" x14ac:dyDescent="0.25">
      <c r="B114" s="83"/>
      <c r="C114" s="84" t="s">
        <v>248</v>
      </c>
      <c r="D114" s="85"/>
    </row>
    <row r="115" spans="2:4" ht="12.5" x14ac:dyDescent="0.25">
      <c r="B115" s="83"/>
      <c r="C115" s="84" t="s">
        <v>249</v>
      </c>
      <c r="D115" s="85"/>
    </row>
    <row r="116" spans="2:4" ht="25" x14ac:dyDescent="0.25">
      <c r="B116" s="83"/>
      <c r="C116" s="84" t="s">
        <v>516</v>
      </c>
      <c r="D116" s="85"/>
    </row>
    <row r="117" spans="2:4" ht="12.5" x14ac:dyDescent="0.25">
      <c r="B117" s="83"/>
      <c r="C117" s="84" t="s">
        <v>517</v>
      </c>
      <c r="D117" s="85"/>
    </row>
    <row r="118" spans="2:4" ht="27.75" customHeight="1" x14ac:dyDescent="0.25">
      <c r="B118" s="83"/>
      <c r="C118" s="84" t="s">
        <v>550</v>
      </c>
      <c r="D118" s="85"/>
    </row>
    <row r="119" spans="2:4" ht="50.25" customHeight="1" x14ac:dyDescent="0.25">
      <c r="B119" s="83"/>
      <c r="C119" s="84" t="s">
        <v>548</v>
      </c>
      <c r="D119" s="85"/>
    </row>
    <row r="120" spans="2:4" ht="25" x14ac:dyDescent="0.25">
      <c r="B120" s="83"/>
      <c r="C120" s="84" t="s">
        <v>549</v>
      </c>
      <c r="D120" s="85"/>
    </row>
    <row r="121" spans="2:4" ht="25" x14ac:dyDescent="0.25">
      <c r="B121" s="83"/>
      <c r="C121" s="84" t="s">
        <v>521</v>
      </c>
      <c r="D121" s="85"/>
    </row>
    <row r="122" spans="2:4" ht="12.5" x14ac:dyDescent="0.25">
      <c r="B122" s="83"/>
      <c r="C122" s="84" t="s">
        <v>522</v>
      </c>
      <c r="D122" s="85"/>
    </row>
    <row r="123" spans="2:4" ht="25" x14ac:dyDescent="0.25">
      <c r="B123" s="83"/>
      <c r="C123" s="84" t="s">
        <v>524</v>
      </c>
      <c r="D123" s="85"/>
    </row>
    <row r="124" spans="2:4" ht="12.5" x14ac:dyDescent="0.25">
      <c r="B124" s="83"/>
      <c r="C124" s="84" t="s">
        <v>535</v>
      </c>
      <c r="D124" s="85"/>
    </row>
    <row r="125" spans="2:4" ht="5.25" customHeight="1" x14ac:dyDescent="0.25">
      <c r="B125" s="87"/>
      <c r="C125" s="88"/>
      <c r="D125" s="89"/>
    </row>
    <row r="126" spans="2:4" ht="5.25" customHeight="1" x14ac:dyDescent="0.25">
      <c r="C126" s="84"/>
    </row>
    <row r="127" spans="2:4" ht="20.25" customHeight="1" x14ac:dyDescent="0.25">
      <c r="B127" s="188" t="s">
        <v>399</v>
      </c>
      <c r="C127" s="189"/>
      <c r="D127" s="190"/>
    </row>
    <row r="128" spans="2:4" ht="5.25" customHeight="1" x14ac:dyDescent="0.25">
      <c r="B128" s="97"/>
      <c r="C128" s="81"/>
      <c r="D128" s="98"/>
    </row>
    <row r="129" spans="2:4" ht="75" x14ac:dyDescent="0.25">
      <c r="B129" s="99"/>
      <c r="C129" s="84" t="s">
        <v>405</v>
      </c>
      <c r="D129" s="100"/>
    </row>
    <row r="130" spans="2:4" ht="5.25" customHeight="1" x14ac:dyDescent="0.25">
      <c r="B130" s="87"/>
      <c r="C130" s="88"/>
      <c r="D130" s="89"/>
    </row>
    <row r="131" spans="2:4" ht="5.25" customHeight="1" x14ac:dyDescent="0.25">
      <c r="C131" s="84"/>
    </row>
    <row r="132" spans="2:4" ht="20.25" customHeight="1" x14ac:dyDescent="0.25">
      <c r="B132" s="188" t="s">
        <v>398</v>
      </c>
      <c r="C132" s="189"/>
      <c r="D132" s="190"/>
    </row>
    <row r="133" spans="2:4" ht="5.25" customHeight="1" x14ac:dyDescent="0.25">
      <c r="B133" s="97"/>
      <c r="C133" s="81"/>
      <c r="D133" s="98"/>
    </row>
    <row r="134" spans="2:4" ht="25" x14ac:dyDescent="0.25">
      <c r="B134" s="99"/>
      <c r="C134" s="84" t="s">
        <v>270</v>
      </c>
      <c r="D134" s="100"/>
    </row>
    <row r="135" spans="2:4" ht="5.25" customHeight="1" x14ac:dyDescent="0.25">
      <c r="B135" s="87"/>
      <c r="C135" s="88"/>
      <c r="D135" s="89"/>
    </row>
  </sheetData>
  <sheetProtection password="E359" sheet="1" selectLockedCells="1" selectUnlockedCells="1"/>
  <mergeCells count="9">
    <mergeCell ref="B132:D132"/>
    <mergeCell ref="B2:D2"/>
    <mergeCell ref="B16:D16"/>
    <mergeCell ref="B46:D46"/>
    <mergeCell ref="B66:D66"/>
    <mergeCell ref="B83:D83"/>
    <mergeCell ref="B105:D105"/>
    <mergeCell ref="B61:D61"/>
    <mergeCell ref="B127:D127"/>
  </mergeCells>
  <printOptions horizontalCentered="1"/>
  <pageMargins left="0" right="0" top="0.39370078740157483" bottom="0" header="0" footer="0"/>
  <pageSetup paperSize="9" scale="72" orientation="portrait"/>
  <rowBreaks count="1" manualBreakCount="1">
    <brk id="65" max="4" man="1"/>
  </rowBreak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pageSetUpPr fitToPage="1"/>
  </sheetPr>
  <dimension ref="B1:M93"/>
  <sheetViews>
    <sheetView showGridLines="0" zoomScale="70" zoomScaleNormal="70" zoomScaleSheetLayoutView="40" zoomScalePageLayoutView="70" workbookViewId="0">
      <selection activeCell="D12" sqref="D12"/>
    </sheetView>
  </sheetViews>
  <sheetFormatPr defaultColWidth="9.1796875" defaultRowHeight="18" x14ac:dyDescent="0.4"/>
  <cols>
    <col min="1" max="1" width="1.6328125" style="2" customWidth="1"/>
    <col min="2" max="2" width="10" style="2" customWidth="1"/>
    <col min="3" max="3" width="52.6328125" style="75" customWidth="1"/>
    <col min="4" max="4" width="48.6328125" style="2" customWidth="1"/>
    <col min="5" max="6" width="24.6328125" style="2" customWidth="1"/>
    <col min="7" max="9" width="20.6328125" style="2" customWidth="1"/>
    <col min="10" max="10" width="21.6328125" style="2" customWidth="1"/>
    <col min="11" max="13" width="20.6328125" style="2" customWidth="1"/>
    <col min="14" max="14" width="1.6328125" style="2" customWidth="1"/>
    <col min="15" max="16384" width="9.1796875" style="2"/>
  </cols>
  <sheetData>
    <row r="1" spans="2:13" ht="10" customHeight="1" x14ac:dyDescent="0.4">
      <c r="G1" s="3"/>
      <c r="H1" s="3"/>
      <c r="I1" s="3"/>
      <c r="J1" s="3"/>
      <c r="K1" s="3"/>
      <c r="L1" s="3"/>
    </row>
    <row r="2" spans="2:13" x14ac:dyDescent="0.4">
      <c r="C2" s="2"/>
      <c r="G2" s="3"/>
      <c r="H2" s="3"/>
      <c r="I2" s="3"/>
      <c r="J2" s="3"/>
      <c r="K2" s="3"/>
      <c r="L2" s="3"/>
    </row>
    <row r="3" spans="2:13" x14ac:dyDescent="0.4">
      <c r="C3" s="2"/>
      <c r="D3" s="170" t="s">
        <v>129</v>
      </c>
      <c r="E3" s="4"/>
      <c r="G3" s="3"/>
      <c r="H3" s="3"/>
      <c r="I3" s="3"/>
      <c r="J3" s="3"/>
      <c r="K3" s="3"/>
      <c r="L3" s="3"/>
    </row>
    <row r="4" spans="2:13" ht="20.25" customHeight="1" x14ac:dyDescent="0.4">
      <c r="C4" s="2"/>
      <c r="D4" s="170" t="s">
        <v>191</v>
      </c>
      <c r="E4" s="4"/>
      <c r="F4" s="4"/>
      <c r="G4" s="4"/>
      <c r="H4" s="4"/>
      <c r="I4" s="4"/>
      <c r="J4" s="4"/>
      <c r="K4" s="4"/>
      <c r="L4" s="4"/>
    </row>
    <row r="5" spans="2:13" ht="20.25" customHeight="1" x14ac:dyDescent="0.4">
      <c r="C5" s="2"/>
      <c r="D5" s="4"/>
      <c r="E5" s="4"/>
      <c r="F5" s="4"/>
      <c r="G5" s="4"/>
      <c r="H5" s="4"/>
      <c r="I5" s="4"/>
      <c r="J5" s="4"/>
      <c r="K5" s="4"/>
      <c r="L5" s="4"/>
    </row>
    <row r="6" spans="2:13" ht="10" customHeight="1" x14ac:dyDescent="0.4">
      <c r="B6" s="63"/>
      <c r="C6" s="63"/>
    </row>
    <row r="7" spans="2:13" ht="50.25" customHeight="1" x14ac:dyDescent="0.4">
      <c r="B7" s="218" t="s">
        <v>254</v>
      </c>
      <c r="C7" s="218"/>
      <c r="D7" s="218"/>
      <c r="E7" s="218"/>
      <c r="F7" s="218"/>
      <c r="G7" s="218"/>
      <c r="H7" s="218"/>
      <c r="I7" s="218"/>
      <c r="J7" s="218"/>
      <c r="K7" s="218"/>
      <c r="L7" s="218"/>
      <c r="M7" s="218"/>
    </row>
    <row r="8" spans="2:13" ht="20.25" customHeight="1" x14ac:dyDescent="0.4">
      <c r="B8" s="63"/>
      <c r="C8" s="63"/>
    </row>
    <row r="9" spans="2:13" ht="40" customHeight="1" x14ac:dyDescent="0.4">
      <c r="B9" s="203" t="s">
        <v>227</v>
      </c>
      <c r="C9" s="204"/>
      <c r="D9" s="199" t="s">
        <v>1003</v>
      </c>
      <c r="E9" s="199"/>
      <c r="F9" s="199"/>
      <c r="G9" s="62"/>
      <c r="H9" s="65"/>
      <c r="I9" s="203" t="s">
        <v>211</v>
      </c>
      <c r="J9" s="204"/>
      <c r="K9" s="219">
        <f>'Co-financing'!C4</f>
        <v>61933.67</v>
      </c>
      <c r="L9" s="220"/>
      <c r="M9" s="221"/>
    </row>
    <row r="10" spans="2:13" ht="20.25" customHeight="1" x14ac:dyDescent="0.4">
      <c r="C10" s="2"/>
    </row>
    <row r="11" spans="2:13" ht="36" customHeight="1" x14ac:dyDescent="0.4">
      <c r="B11" s="200" t="s">
        <v>206</v>
      </c>
      <c r="C11" s="200"/>
      <c r="D11" s="172" t="s">
        <v>200</v>
      </c>
      <c r="E11" s="203" t="s">
        <v>209</v>
      </c>
      <c r="F11" s="204"/>
    </row>
    <row r="12" spans="2:13" x14ac:dyDescent="0.4">
      <c r="B12" s="205" t="s">
        <v>152</v>
      </c>
      <c r="C12" s="205"/>
      <c r="D12" s="106">
        <v>352887</v>
      </c>
      <c r="E12" s="201">
        <f>'1. Staff Costs'!D4</f>
        <v>192844</v>
      </c>
      <c r="F12" s="201"/>
      <c r="G12" s="208" t="str">
        <f>'1. Staff Costs'!E4</f>
        <v/>
      </c>
      <c r="H12" s="208"/>
      <c r="I12" s="55"/>
      <c r="J12" s="55"/>
    </row>
    <row r="13" spans="2:13" x14ac:dyDescent="0.4">
      <c r="B13" s="205" t="s">
        <v>165</v>
      </c>
      <c r="C13" s="205"/>
      <c r="D13" s="106">
        <v>151410</v>
      </c>
      <c r="E13" s="201">
        <f>'2-3-6. Travel Costs&amp;CoS&amp;EC'!D4</f>
        <v>11545</v>
      </c>
      <c r="F13" s="201"/>
      <c r="G13" s="211" t="str">
        <f>'2-3-6. Travel Costs&amp;CoS&amp;EC'!E4</f>
        <v/>
      </c>
      <c r="H13" s="211"/>
      <c r="I13" s="55"/>
      <c r="J13" s="55"/>
    </row>
    <row r="14" spans="2:13" x14ac:dyDescent="0.4">
      <c r="B14" s="205" t="s">
        <v>166</v>
      </c>
      <c r="C14" s="205"/>
      <c r="D14" s="106">
        <v>176920</v>
      </c>
      <c r="E14" s="201">
        <f>'2-3-6. Travel Costs&amp;CoS&amp;EC'!D6</f>
        <v>17160</v>
      </c>
      <c r="F14" s="201"/>
      <c r="G14" s="211" t="str">
        <f>'2-3-6. Travel Costs&amp;CoS&amp;EC'!E6</f>
        <v/>
      </c>
      <c r="H14" s="211"/>
      <c r="I14" s="55"/>
      <c r="J14" s="55"/>
    </row>
    <row r="15" spans="2:13" x14ac:dyDescent="0.4">
      <c r="B15" s="205" t="s">
        <v>163</v>
      </c>
      <c r="C15" s="205"/>
      <c r="D15" s="106">
        <v>117000</v>
      </c>
      <c r="E15" s="201">
        <f>'4. Equipment Costs'!D4</f>
        <v>50985.06</v>
      </c>
      <c r="F15" s="201"/>
      <c r="G15" s="208" t="str">
        <f>'4. Equipment Costs'!E4</f>
        <v/>
      </c>
      <c r="H15" s="208"/>
      <c r="I15" s="55"/>
      <c r="J15" s="55"/>
    </row>
    <row r="16" spans="2:13" ht="18" customHeight="1" x14ac:dyDescent="0.4">
      <c r="B16" s="205" t="s">
        <v>164</v>
      </c>
      <c r="C16" s="205"/>
      <c r="D16" s="106">
        <v>88690.77</v>
      </c>
      <c r="E16" s="201">
        <f>'5. Subcontracting Costs'!D4</f>
        <v>18374.530000000002</v>
      </c>
      <c r="F16" s="201"/>
      <c r="G16" s="208" t="str">
        <f>'5. Subcontracting Costs'!E4</f>
        <v/>
      </c>
      <c r="H16" s="208"/>
      <c r="I16" s="55"/>
      <c r="J16" s="55"/>
    </row>
    <row r="17" spans="2:13" ht="18" customHeight="1" x14ac:dyDescent="0.4">
      <c r="B17" s="205" t="s">
        <v>366</v>
      </c>
      <c r="C17" s="205"/>
      <c r="D17" s="106">
        <v>0</v>
      </c>
      <c r="E17" s="202">
        <f>'2-3-6. Travel Costs&amp;CoS&amp;EC'!D5</f>
        <v>0</v>
      </c>
      <c r="F17" s="202"/>
      <c r="G17" s="209" t="str">
        <f>'2-3-6. Travel Costs&amp;CoS&amp;EC'!E5</f>
        <v/>
      </c>
      <c r="H17" s="210"/>
    </row>
    <row r="18" spans="2:13" ht="18" customHeight="1" x14ac:dyDescent="0.4">
      <c r="B18" s="212" t="s">
        <v>367</v>
      </c>
      <c r="C18" s="212"/>
      <c r="D18" s="213">
        <f>SUM(D12:D17)</f>
        <v>886907.77</v>
      </c>
      <c r="E18" s="214">
        <f>SUM(E12:F17)</f>
        <v>290908.59000000003</v>
      </c>
      <c r="F18" s="214"/>
    </row>
    <row r="19" spans="2:13" ht="18" customHeight="1" x14ac:dyDescent="0.4">
      <c r="B19" s="212"/>
      <c r="C19" s="212"/>
      <c r="D19" s="213"/>
      <c r="E19" s="214"/>
      <c r="F19" s="214"/>
    </row>
    <row r="20" spans="2:13" ht="20.25" customHeight="1" x14ac:dyDescent="0.4">
      <c r="C20" s="2"/>
    </row>
    <row r="21" spans="2:13" ht="25" customHeight="1" x14ac:dyDescent="0.4">
      <c r="B21" s="218" t="s">
        <v>160</v>
      </c>
      <c r="C21" s="218"/>
      <c r="D21" s="218"/>
      <c r="E21" s="218"/>
      <c r="F21" s="218"/>
      <c r="G21" s="218"/>
      <c r="H21" s="218"/>
      <c r="I21" s="218"/>
      <c r="J21" s="218"/>
      <c r="K21" s="218"/>
      <c r="L21" s="218"/>
      <c r="M21" s="218"/>
    </row>
    <row r="22" spans="2:13" ht="54" customHeight="1" x14ac:dyDescent="0.4">
      <c r="B22" s="179" t="s">
        <v>142</v>
      </c>
      <c r="C22" s="64" t="s">
        <v>143</v>
      </c>
      <c r="D22" s="64" t="s">
        <v>0</v>
      </c>
      <c r="E22" s="64" t="s">
        <v>412</v>
      </c>
      <c r="F22" s="175" t="s">
        <v>471</v>
      </c>
      <c r="G22" s="175" t="s">
        <v>168</v>
      </c>
      <c r="H22" s="175" t="s">
        <v>169</v>
      </c>
      <c r="I22" s="175" t="s">
        <v>170</v>
      </c>
      <c r="J22" s="175" t="s">
        <v>171</v>
      </c>
      <c r="K22" s="175" t="s">
        <v>172</v>
      </c>
      <c r="L22" s="107" t="s">
        <v>366</v>
      </c>
      <c r="M22" s="107" t="s">
        <v>373</v>
      </c>
    </row>
    <row r="23" spans="2:13" s="53" customFormat="1" x14ac:dyDescent="0.4">
      <c r="B23" s="177" t="s">
        <v>6</v>
      </c>
      <c r="C23" s="93" t="s">
        <v>598</v>
      </c>
      <c r="D23" s="93" t="s">
        <v>2</v>
      </c>
      <c r="E23" s="149" t="s">
        <v>469</v>
      </c>
      <c r="F23" s="150" t="str">
        <f t="shared" ref="F23:F54" si="0">IFERROR(IF(D23&lt;&gt;"",VLOOKUP(D23,CountryType,2,FALSE),""),"Country not found")</f>
        <v>Programme Countries</v>
      </c>
      <c r="G23" s="76">
        <f>SUMIFS('1. Staff Costs'!P:P,'1. Staff Costs'!C:C,B23,'1. Staff Costs'!Q:Q,"&lt;&gt;Error")</f>
        <v>34369</v>
      </c>
      <c r="H23" s="76">
        <f>SUMIFS('2-3-6. Travel Costs&amp;CoS&amp;EC'!U:U,'2-3-6. Travel Costs&amp;CoS&amp;EC'!C:C,B23,'2-3-6. Travel Costs&amp;CoS&amp;EC'!Y:Y,1,'2-3-6. Travel Costs&amp;CoS&amp;EC'!X:X,"&lt;&gt;Error")</f>
        <v>3345</v>
      </c>
      <c r="I23" s="76">
        <f>SUMIFS('2-3-6. Travel Costs&amp;CoS&amp;EC'!V:V,'2-3-6. Travel Costs&amp;CoS&amp;EC'!C:C,B23,'2-3-6. Travel Costs&amp;CoS&amp;EC'!X:X,"&lt;&gt;Error")</f>
        <v>3840</v>
      </c>
      <c r="J23" s="76">
        <f>SUMIFS('4. Equipment Costs'!R:R,'4. Equipment Costs'!C:C,B23,'4. Equipment Costs'!S:S,"&lt;&gt;Error")</f>
        <v>0</v>
      </c>
      <c r="K23" s="76">
        <f>SUMIFS('5. Subcontracting Costs'!R:R,'5. Subcontracting Costs'!C:C,B23,'5. Subcontracting Costs'!S:S,"&lt;&gt;Error")</f>
        <v>6698.71</v>
      </c>
      <c r="L23" s="125">
        <f>SUMIFS('2-3-6. Travel Costs&amp;CoS&amp;EC'!U:U,'2-3-6. Travel Costs&amp;CoS&amp;EC'!C:C,B23,'2-3-6. Travel Costs&amp;CoS&amp;EC'!Y:Y,2,'2-3-6. Travel Costs&amp;CoS&amp;EC'!X:X,"&lt;&gt;Error")</f>
        <v>0</v>
      </c>
      <c r="M23" s="127">
        <f t="shared" ref="M23:M54" si="1">IF(OR(C23="",COUNTIF(CountryALL,D23)=0,COUNTIF(Role_Code,E23)=0),0,SUM(G23:L23))</f>
        <v>48252.71</v>
      </c>
    </row>
    <row r="24" spans="2:13" s="53" customFormat="1" x14ac:dyDescent="0.4">
      <c r="B24" s="177" t="s">
        <v>7</v>
      </c>
      <c r="C24" s="93" t="s">
        <v>557</v>
      </c>
      <c r="D24" s="93" t="s">
        <v>51</v>
      </c>
      <c r="E24" s="149" t="s">
        <v>413</v>
      </c>
      <c r="F24" s="150" t="str">
        <f t="shared" si="0"/>
        <v>Partner Countries</v>
      </c>
      <c r="G24" s="76">
        <f>SUMIFS('1. Staff Costs'!P:P,'1. Staff Costs'!C:C,B24,'1. Staff Costs'!Q:Q,"&lt;&gt;Error")</f>
        <v>32482</v>
      </c>
      <c r="H24" s="76">
        <f>SUMIFS('2-3-6. Travel Costs&amp;CoS&amp;EC'!U:U,'2-3-6. Travel Costs&amp;CoS&amp;EC'!C:C,B24,'2-3-6. Travel Costs&amp;CoS&amp;EC'!Y:Y,1,'2-3-6. Travel Costs&amp;CoS&amp;EC'!X:X,"&lt;&gt;Error")</f>
        <v>720</v>
      </c>
      <c r="I24" s="76">
        <f>SUMIFS('2-3-6. Travel Costs&amp;CoS&amp;EC'!V:V,'2-3-6. Travel Costs&amp;CoS&amp;EC'!C:C,B24,'2-3-6. Travel Costs&amp;CoS&amp;EC'!X:X,"&lt;&gt;Error")</f>
        <v>1200</v>
      </c>
      <c r="J24" s="76">
        <f>SUMIFS('4. Equipment Costs'!R:R,'4. Equipment Costs'!C:C,B24,'4. Equipment Costs'!S:S,"&lt;&gt;Error")</f>
        <v>4765.5600000000004</v>
      </c>
      <c r="K24" s="76">
        <f>SUMIFS('5. Subcontracting Costs'!R:R,'5. Subcontracting Costs'!C:C,B24,'5. Subcontracting Costs'!S:S,"&lt;&gt;Error")</f>
        <v>4925.01</v>
      </c>
      <c r="L24" s="125">
        <f>SUMIFS('2-3-6. Travel Costs&amp;CoS&amp;EC'!U:U,'2-3-6. Travel Costs&amp;CoS&amp;EC'!C:C,B24,'2-3-6. Travel Costs&amp;CoS&amp;EC'!Y:Y,2,'2-3-6. Travel Costs&amp;CoS&amp;EC'!X:X,"&lt;&gt;Error")</f>
        <v>0</v>
      </c>
      <c r="M24" s="127">
        <f t="shared" si="1"/>
        <v>44092.57</v>
      </c>
    </row>
    <row r="25" spans="2:13" s="53" customFormat="1" x14ac:dyDescent="0.4">
      <c r="B25" s="177" t="s">
        <v>8</v>
      </c>
      <c r="C25" s="93" t="s">
        <v>599</v>
      </c>
      <c r="D25" s="93" t="s">
        <v>51</v>
      </c>
      <c r="E25" s="149" t="s">
        <v>413</v>
      </c>
      <c r="F25" s="150" t="str">
        <f t="shared" si="0"/>
        <v>Partner Countries</v>
      </c>
      <c r="G25" s="76">
        <f>SUMIFS('1. Staff Costs'!P:P,'1. Staff Costs'!C:C,B25,'1. Staff Costs'!Q:Q,"&lt;&gt;Error")</f>
        <v>18152</v>
      </c>
      <c r="H25" s="76">
        <f>SUMIFS('2-3-6. Travel Costs&amp;CoS&amp;EC'!U:U,'2-3-6. Travel Costs&amp;CoS&amp;EC'!C:C,B25,'2-3-6. Travel Costs&amp;CoS&amp;EC'!Y:Y,1,'2-3-6. Travel Costs&amp;CoS&amp;EC'!X:X,"&lt;&gt;Error")</f>
        <v>1080</v>
      </c>
      <c r="I25" s="76">
        <f>SUMIFS('2-3-6. Travel Costs&amp;CoS&amp;EC'!V:V,'2-3-6. Travel Costs&amp;CoS&amp;EC'!C:C,B25,'2-3-6. Travel Costs&amp;CoS&amp;EC'!X:X,"&lt;&gt;Error")</f>
        <v>1200</v>
      </c>
      <c r="J25" s="76">
        <f>SUMIFS('4. Equipment Costs'!R:R,'4. Equipment Costs'!C:C,B25,'4. Equipment Costs'!S:S,"&lt;&gt;Error")</f>
        <v>6966.2999999999993</v>
      </c>
      <c r="K25" s="76">
        <f>SUMIFS('5. Subcontracting Costs'!R:R,'5. Subcontracting Costs'!C:C,B25,'5. Subcontracting Costs'!S:S,"&lt;&gt;Error")</f>
        <v>254.69</v>
      </c>
      <c r="L25" s="125">
        <f>SUMIFS('2-3-6. Travel Costs&amp;CoS&amp;EC'!U:U,'2-3-6. Travel Costs&amp;CoS&amp;EC'!C:C,B25,'2-3-6. Travel Costs&amp;CoS&amp;EC'!Y:Y,2,'2-3-6. Travel Costs&amp;CoS&amp;EC'!X:X,"&lt;&gt;Error")</f>
        <v>0</v>
      </c>
      <c r="M25" s="127">
        <f t="shared" si="1"/>
        <v>27652.989999999998</v>
      </c>
    </row>
    <row r="26" spans="2:13" s="53" customFormat="1" x14ac:dyDescent="0.4">
      <c r="B26" s="177" t="s">
        <v>9</v>
      </c>
      <c r="C26" s="93" t="s">
        <v>600</v>
      </c>
      <c r="D26" s="93" t="s">
        <v>26</v>
      </c>
      <c r="E26" s="149" t="s">
        <v>413</v>
      </c>
      <c r="F26" s="150" t="str">
        <f t="shared" si="0"/>
        <v>Programme Countries</v>
      </c>
      <c r="G26" s="76">
        <f>SUMIFS('1. Staff Costs'!P:P,'1. Staff Costs'!C:C,B26,'1. Staff Costs'!Q:Q,"&lt;&gt;Error")</f>
        <v>23078</v>
      </c>
      <c r="H26" s="76">
        <f>SUMIFS('2-3-6. Travel Costs&amp;CoS&amp;EC'!U:U,'2-3-6. Travel Costs&amp;CoS&amp;EC'!C:C,B26,'2-3-6. Travel Costs&amp;CoS&amp;EC'!Y:Y,1,'2-3-6. Travel Costs&amp;CoS&amp;EC'!X:X,"&lt;&gt;Error")</f>
        <v>635</v>
      </c>
      <c r="I26" s="76">
        <f>SUMIFS('2-3-6. Travel Costs&amp;CoS&amp;EC'!V:V,'2-3-6. Travel Costs&amp;CoS&amp;EC'!C:C,B26,'2-3-6. Travel Costs&amp;CoS&amp;EC'!X:X,"&lt;&gt;Error")</f>
        <v>1200</v>
      </c>
      <c r="J26" s="76">
        <f>SUMIFS('4. Equipment Costs'!R:R,'4. Equipment Costs'!C:C,B26,'4. Equipment Costs'!S:S,"&lt;&gt;Error")</f>
        <v>0</v>
      </c>
      <c r="K26" s="76">
        <f>SUMIFS('5. Subcontracting Costs'!R:R,'5. Subcontracting Costs'!C:C,B26,'5. Subcontracting Costs'!S:S,"&lt;&gt;Error")</f>
        <v>0</v>
      </c>
      <c r="L26" s="125">
        <f>SUMIFS('2-3-6. Travel Costs&amp;CoS&amp;EC'!U:U,'2-3-6. Travel Costs&amp;CoS&amp;EC'!C:C,B26,'2-3-6. Travel Costs&amp;CoS&amp;EC'!Y:Y,2,'2-3-6. Travel Costs&amp;CoS&amp;EC'!X:X,"&lt;&gt;Error")</f>
        <v>0</v>
      </c>
      <c r="M26" s="127">
        <f t="shared" si="1"/>
        <v>24913</v>
      </c>
    </row>
    <row r="27" spans="2:13" s="53" customFormat="1" x14ac:dyDescent="0.4">
      <c r="B27" s="177" t="s">
        <v>10</v>
      </c>
      <c r="C27" s="93" t="s">
        <v>601</v>
      </c>
      <c r="D27" s="93" t="s">
        <v>51</v>
      </c>
      <c r="E27" s="149" t="s">
        <v>413</v>
      </c>
      <c r="F27" s="150" t="str">
        <f t="shared" si="0"/>
        <v>Partner Countries</v>
      </c>
      <c r="G27" s="76">
        <f>SUMIFS('1. Staff Costs'!P:P,'1. Staff Costs'!C:C,B27,'1. Staff Costs'!Q:Q,"&lt;&gt;Error")</f>
        <v>9580</v>
      </c>
      <c r="H27" s="76">
        <f>SUMIFS('2-3-6. Travel Costs&amp;CoS&amp;EC'!U:U,'2-3-6. Travel Costs&amp;CoS&amp;EC'!C:C,B27,'2-3-6. Travel Costs&amp;CoS&amp;EC'!Y:Y,1,'2-3-6. Travel Costs&amp;CoS&amp;EC'!X:X,"&lt;&gt;Error")</f>
        <v>1300</v>
      </c>
      <c r="I27" s="76">
        <f>SUMIFS('2-3-6. Travel Costs&amp;CoS&amp;EC'!V:V,'2-3-6. Travel Costs&amp;CoS&amp;EC'!C:C,B27,'2-3-6. Travel Costs&amp;CoS&amp;EC'!X:X,"&lt;&gt;Error")</f>
        <v>2400</v>
      </c>
      <c r="J27" s="76">
        <f>SUMIFS('4. Equipment Costs'!R:R,'4. Equipment Costs'!C:C,B27,'4. Equipment Costs'!S:S,"&lt;&gt;Error")</f>
        <v>15597.369999999997</v>
      </c>
      <c r="K27" s="76">
        <f>SUMIFS('5. Subcontracting Costs'!R:R,'5. Subcontracting Costs'!C:C,B27,'5. Subcontracting Costs'!S:S,"&lt;&gt;Error")</f>
        <v>0</v>
      </c>
      <c r="L27" s="125">
        <f>SUMIFS('2-3-6. Travel Costs&amp;CoS&amp;EC'!U:U,'2-3-6. Travel Costs&amp;CoS&amp;EC'!C:C,B27,'2-3-6. Travel Costs&amp;CoS&amp;EC'!Y:Y,2,'2-3-6. Travel Costs&amp;CoS&amp;EC'!X:X,"&lt;&gt;Error")</f>
        <v>0</v>
      </c>
      <c r="M27" s="127">
        <f t="shared" si="1"/>
        <v>28877.369999999995</v>
      </c>
    </row>
    <row r="28" spans="2:13" s="53" customFormat="1" x14ac:dyDescent="0.4">
      <c r="B28" s="177" t="s">
        <v>11</v>
      </c>
      <c r="C28" s="93" t="s">
        <v>602</v>
      </c>
      <c r="D28" s="93" t="s">
        <v>48</v>
      </c>
      <c r="E28" s="149" t="s">
        <v>413</v>
      </c>
      <c r="F28" s="150" t="str">
        <f t="shared" si="0"/>
        <v>Programme Countries</v>
      </c>
      <c r="G28" s="76">
        <f>SUMIFS('1. Staff Costs'!P:P,'1. Staff Costs'!C:C,B28,'1. Staff Costs'!Q:Q,"&lt;&gt;Error")</f>
        <v>9802</v>
      </c>
      <c r="H28" s="76">
        <f>SUMIFS('2-3-6. Travel Costs&amp;CoS&amp;EC'!U:U,'2-3-6. Travel Costs&amp;CoS&amp;EC'!C:C,B28,'2-3-6. Travel Costs&amp;CoS&amp;EC'!Y:Y,1,'2-3-6. Travel Costs&amp;CoS&amp;EC'!X:X,"&lt;&gt;Error")</f>
        <v>360</v>
      </c>
      <c r="I28" s="76">
        <f>SUMIFS('2-3-6. Travel Costs&amp;CoS&amp;EC'!V:V,'2-3-6. Travel Costs&amp;CoS&amp;EC'!C:C,B28,'2-3-6. Travel Costs&amp;CoS&amp;EC'!X:X,"&lt;&gt;Error")</f>
        <v>240</v>
      </c>
      <c r="J28" s="76">
        <f>SUMIFS('4. Equipment Costs'!R:R,'4. Equipment Costs'!C:C,B28,'4. Equipment Costs'!S:S,"&lt;&gt;Error")</f>
        <v>0</v>
      </c>
      <c r="K28" s="76">
        <f>SUMIFS('5. Subcontracting Costs'!R:R,'5. Subcontracting Costs'!C:C,B28,'5. Subcontracting Costs'!S:S,"&lt;&gt;Error")</f>
        <v>0</v>
      </c>
      <c r="L28" s="125">
        <f>SUMIFS('2-3-6. Travel Costs&amp;CoS&amp;EC'!U:U,'2-3-6. Travel Costs&amp;CoS&amp;EC'!C:C,B28,'2-3-6. Travel Costs&amp;CoS&amp;EC'!Y:Y,2,'2-3-6. Travel Costs&amp;CoS&amp;EC'!X:X,"&lt;&gt;Error")</f>
        <v>0</v>
      </c>
      <c r="M28" s="127">
        <f t="shared" si="1"/>
        <v>10402</v>
      </c>
    </row>
    <row r="29" spans="2:13" s="53" customFormat="1" x14ac:dyDescent="0.4">
      <c r="B29" s="177" t="s">
        <v>12</v>
      </c>
      <c r="C29" s="93" t="s">
        <v>603</v>
      </c>
      <c r="D29" s="93" t="s">
        <v>51</v>
      </c>
      <c r="E29" s="149" t="s">
        <v>413</v>
      </c>
      <c r="F29" s="150" t="str">
        <f t="shared" si="0"/>
        <v>Partner Countries</v>
      </c>
      <c r="G29" s="76">
        <f>SUMIFS('1. Staff Costs'!P:P,'1. Staff Costs'!C:C,B29,'1. Staff Costs'!Q:Q,"&lt;&gt;Error")</f>
        <v>16930</v>
      </c>
      <c r="H29" s="76">
        <f>SUMIFS('2-3-6. Travel Costs&amp;CoS&amp;EC'!U:U,'2-3-6. Travel Costs&amp;CoS&amp;EC'!C:C,B29,'2-3-6. Travel Costs&amp;CoS&amp;EC'!Y:Y,1,'2-3-6. Travel Costs&amp;CoS&amp;EC'!X:X,"&lt;&gt;Error")</f>
        <v>0</v>
      </c>
      <c r="I29" s="76">
        <f>SUMIFS('2-3-6. Travel Costs&amp;CoS&amp;EC'!V:V,'2-3-6. Travel Costs&amp;CoS&amp;EC'!C:C,B29,'2-3-6. Travel Costs&amp;CoS&amp;EC'!X:X,"&lt;&gt;Error")</f>
        <v>0</v>
      </c>
      <c r="J29" s="76">
        <f>SUMIFS('4. Equipment Costs'!R:R,'4. Equipment Costs'!C:C,B29,'4. Equipment Costs'!S:S,"&lt;&gt;Error")</f>
        <v>0</v>
      </c>
      <c r="K29" s="76">
        <f>SUMIFS('5. Subcontracting Costs'!R:R,'5. Subcontracting Costs'!C:C,B29,'5. Subcontracting Costs'!S:S,"&lt;&gt;Error")</f>
        <v>6496.12</v>
      </c>
      <c r="L29" s="125">
        <f>SUMIFS('2-3-6. Travel Costs&amp;CoS&amp;EC'!U:U,'2-3-6. Travel Costs&amp;CoS&amp;EC'!C:C,B29,'2-3-6. Travel Costs&amp;CoS&amp;EC'!Y:Y,2,'2-3-6. Travel Costs&amp;CoS&amp;EC'!X:X,"&lt;&gt;Error")</f>
        <v>0</v>
      </c>
      <c r="M29" s="127">
        <f t="shared" si="1"/>
        <v>23426.12</v>
      </c>
    </row>
    <row r="30" spans="2:13" s="53" customFormat="1" x14ac:dyDescent="0.4">
      <c r="B30" s="177" t="s">
        <v>13</v>
      </c>
      <c r="C30" s="93" t="s">
        <v>604</v>
      </c>
      <c r="D30" s="93" t="s">
        <v>30</v>
      </c>
      <c r="E30" s="149" t="s">
        <v>413</v>
      </c>
      <c r="F30" s="150" t="str">
        <f t="shared" si="0"/>
        <v>Programme Countries</v>
      </c>
      <c r="G30" s="76">
        <f>SUMIFS('1. Staff Costs'!P:P,'1. Staff Costs'!C:C,B30,'1. Staff Costs'!Q:Q,"&lt;&gt;Error")</f>
        <v>15868</v>
      </c>
      <c r="H30" s="76">
        <f>SUMIFS('2-3-6. Travel Costs&amp;CoS&amp;EC'!U:U,'2-3-6. Travel Costs&amp;CoS&amp;EC'!C:C,B30,'2-3-6. Travel Costs&amp;CoS&amp;EC'!Y:Y,1,'2-3-6. Travel Costs&amp;CoS&amp;EC'!X:X,"&lt;&gt;Error")</f>
        <v>1885</v>
      </c>
      <c r="I30" s="76">
        <f>SUMIFS('2-3-6. Travel Costs&amp;CoS&amp;EC'!V:V,'2-3-6. Travel Costs&amp;CoS&amp;EC'!C:C,B30,'2-3-6. Travel Costs&amp;CoS&amp;EC'!X:X,"&lt;&gt;Error")</f>
        <v>3000</v>
      </c>
      <c r="J30" s="76">
        <f>SUMIFS('4. Equipment Costs'!R:R,'4. Equipment Costs'!C:C,B30,'4. Equipment Costs'!S:S,"&lt;&gt;Error")</f>
        <v>0</v>
      </c>
      <c r="K30" s="76">
        <f>SUMIFS('5. Subcontracting Costs'!R:R,'5. Subcontracting Costs'!C:C,B30,'5. Subcontracting Costs'!S:S,"&lt;&gt;Error")</f>
        <v>0</v>
      </c>
      <c r="L30" s="125">
        <f>SUMIFS('2-3-6. Travel Costs&amp;CoS&amp;EC'!U:U,'2-3-6. Travel Costs&amp;CoS&amp;EC'!C:C,B30,'2-3-6. Travel Costs&amp;CoS&amp;EC'!Y:Y,2,'2-3-6. Travel Costs&amp;CoS&amp;EC'!X:X,"&lt;&gt;Error")</f>
        <v>0</v>
      </c>
      <c r="M30" s="127">
        <f t="shared" si="1"/>
        <v>20753</v>
      </c>
    </row>
    <row r="31" spans="2:13" s="53" customFormat="1" x14ac:dyDescent="0.4">
      <c r="B31" s="177" t="s">
        <v>14</v>
      </c>
      <c r="C31" s="93" t="s">
        <v>605</v>
      </c>
      <c r="D31" s="93" t="s">
        <v>51</v>
      </c>
      <c r="E31" s="149" t="s">
        <v>413</v>
      </c>
      <c r="F31" s="150" t="str">
        <f t="shared" si="0"/>
        <v>Partner Countries</v>
      </c>
      <c r="G31" s="76">
        <f>SUMIFS('1. Staff Costs'!P:P,'1. Staff Costs'!C:C,B31,'1. Staff Costs'!Q:Q,"&lt;&gt;Error")</f>
        <v>17566</v>
      </c>
      <c r="H31" s="76">
        <f>SUMIFS('2-3-6. Travel Costs&amp;CoS&amp;EC'!U:U,'2-3-6. Travel Costs&amp;CoS&amp;EC'!C:C,B31,'2-3-6. Travel Costs&amp;CoS&amp;EC'!Y:Y,1,'2-3-6. Travel Costs&amp;CoS&amp;EC'!X:X,"&lt;&gt;Error")</f>
        <v>1120</v>
      </c>
      <c r="I31" s="76">
        <f>SUMIFS('2-3-6. Travel Costs&amp;CoS&amp;EC'!V:V,'2-3-6. Travel Costs&amp;CoS&amp;EC'!C:C,B31,'2-3-6. Travel Costs&amp;CoS&amp;EC'!X:X,"&lt;&gt;Error")</f>
        <v>2160</v>
      </c>
      <c r="J31" s="76">
        <f>SUMIFS('4. Equipment Costs'!R:R,'4. Equipment Costs'!C:C,B31,'4. Equipment Costs'!S:S,"&lt;&gt;Error")</f>
        <v>23655.829999999998</v>
      </c>
      <c r="K31" s="76">
        <f>SUMIFS('5. Subcontracting Costs'!R:R,'5. Subcontracting Costs'!C:C,B31,'5. Subcontracting Costs'!S:S,"&lt;&gt;Error")</f>
        <v>0</v>
      </c>
      <c r="L31" s="125">
        <f>SUMIFS('2-3-6. Travel Costs&amp;CoS&amp;EC'!U:U,'2-3-6. Travel Costs&amp;CoS&amp;EC'!C:C,B31,'2-3-6. Travel Costs&amp;CoS&amp;EC'!Y:Y,2,'2-3-6. Travel Costs&amp;CoS&amp;EC'!X:X,"&lt;&gt;Error")</f>
        <v>0</v>
      </c>
      <c r="M31" s="127">
        <f t="shared" si="1"/>
        <v>44501.83</v>
      </c>
    </row>
    <row r="32" spans="2:13" s="53" customFormat="1" x14ac:dyDescent="0.4">
      <c r="B32" s="177" t="s">
        <v>15</v>
      </c>
      <c r="C32" s="93" t="s">
        <v>606</v>
      </c>
      <c r="D32" s="93" t="s">
        <v>28</v>
      </c>
      <c r="E32" s="149" t="s">
        <v>413</v>
      </c>
      <c r="F32" s="150" t="str">
        <f t="shared" si="0"/>
        <v>Programme Countries</v>
      </c>
      <c r="G32" s="76">
        <f>SUMIFS('1. Staff Costs'!P:P,'1. Staff Costs'!C:C,B32,'1. Staff Costs'!Q:Q,"&lt;&gt;Error")</f>
        <v>15017</v>
      </c>
      <c r="H32" s="76">
        <f>SUMIFS('2-3-6. Travel Costs&amp;CoS&amp;EC'!U:U,'2-3-6. Travel Costs&amp;CoS&amp;EC'!C:C,B32,'2-3-6. Travel Costs&amp;CoS&amp;EC'!Y:Y,1,'2-3-6. Travel Costs&amp;CoS&amp;EC'!X:X,"&lt;&gt;Error")</f>
        <v>1100</v>
      </c>
      <c r="I32" s="76">
        <f>SUMIFS('2-3-6. Travel Costs&amp;CoS&amp;EC'!V:V,'2-3-6. Travel Costs&amp;CoS&amp;EC'!C:C,B32,'2-3-6. Travel Costs&amp;CoS&amp;EC'!X:X,"&lt;&gt;Error")</f>
        <v>1920</v>
      </c>
      <c r="J32" s="76">
        <f>SUMIFS('4. Equipment Costs'!R:R,'4. Equipment Costs'!C:C,B32,'4. Equipment Costs'!S:S,"&lt;&gt;Error")</f>
        <v>0</v>
      </c>
      <c r="K32" s="76">
        <f>SUMIFS('5. Subcontracting Costs'!R:R,'5. Subcontracting Costs'!C:C,B32,'5. Subcontracting Costs'!S:S,"&lt;&gt;Error")</f>
        <v>0</v>
      </c>
      <c r="L32" s="125">
        <f>SUMIFS('2-3-6. Travel Costs&amp;CoS&amp;EC'!U:U,'2-3-6. Travel Costs&amp;CoS&amp;EC'!C:C,B32,'2-3-6. Travel Costs&amp;CoS&amp;EC'!Y:Y,2,'2-3-6. Travel Costs&amp;CoS&amp;EC'!X:X,"&lt;&gt;Error")</f>
        <v>0</v>
      </c>
      <c r="M32" s="127">
        <f t="shared" si="1"/>
        <v>18037</v>
      </c>
    </row>
    <row r="33" spans="2:13" s="53" customFormat="1" x14ac:dyDescent="0.4">
      <c r="B33" s="177" t="s">
        <v>16</v>
      </c>
      <c r="C33" s="93"/>
      <c r="D33" s="93"/>
      <c r="E33" s="149"/>
      <c r="F33" s="150" t="str">
        <f t="shared" si="0"/>
        <v/>
      </c>
      <c r="G33" s="76">
        <f>SUMIFS('1. Staff Costs'!P:P,'1. Staff Costs'!C:C,B33,'1. Staff Costs'!Q:Q,"&lt;&gt;Error")</f>
        <v>0</v>
      </c>
      <c r="H33" s="76">
        <f>SUMIFS('2-3-6. Travel Costs&amp;CoS&amp;EC'!U:U,'2-3-6. Travel Costs&amp;CoS&amp;EC'!C:C,B33,'2-3-6. Travel Costs&amp;CoS&amp;EC'!Y:Y,1,'2-3-6. Travel Costs&amp;CoS&amp;EC'!X:X,"&lt;&gt;Error")</f>
        <v>0</v>
      </c>
      <c r="I33" s="76">
        <f>SUMIFS('2-3-6. Travel Costs&amp;CoS&amp;EC'!V:V,'2-3-6. Travel Costs&amp;CoS&amp;EC'!C:C,B33,'2-3-6. Travel Costs&amp;CoS&amp;EC'!X:X,"&lt;&gt;Error")</f>
        <v>0</v>
      </c>
      <c r="J33" s="76">
        <f>SUMIFS('4. Equipment Costs'!R:R,'4. Equipment Costs'!C:C,B33,'4. Equipment Costs'!S:S,"&lt;&gt;Error")</f>
        <v>0</v>
      </c>
      <c r="K33" s="76">
        <f>SUMIFS('5. Subcontracting Costs'!R:R,'5. Subcontracting Costs'!C:C,B33,'5. Subcontracting Costs'!S:S,"&lt;&gt;Error")</f>
        <v>0</v>
      </c>
      <c r="L33" s="125">
        <f>SUMIFS('2-3-6. Travel Costs&amp;CoS&amp;EC'!U:U,'2-3-6. Travel Costs&amp;CoS&amp;EC'!C:C,B33,'2-3-6. Travel Costs&amp;CoS&amp;EC'!Y:Y,2,'2-3-6. Travel Costs&amp;CoS&amp;EC'!X:X,"&lt;&gt;Error")</f>
        <v>0</v>
      </c>
      <c r="M33" s="127">
        <f t="shared" si="1"/>
        <v>0</v>
      </c>
    </row>
    <row r="34" spans="2:13" s="53" customFormat="1" x14ac:dyDescent="0.4">
      <c r="B34" s="177" t="s">
        <v>17</v>
      </c>
      <c r="C34" s="93"/>
      <c r="D34" s="93"/>
      <c r="E34" s="149"/>
      <c r="F34" s="150" t="str">
        <f t="shared" si="0"/>
        <v/>
      </c>
      <c r="G34" s="76">
        <f>SUMIFS('1. Staff Costs'!P:P,'1. Staff Costs'!C:C,B34,'1. Staff Costs'!Q:Q,"&lt;&gt;Error")</f>
        <v>0</v>
      </c>
      <c r="H34" s="76">
        <f>SUMIFS('2-3-6. Travel Costs&amp;CoS&amp;EC'!U:U,'2-3-6. Travel Costs&amp;CoS&amp;EC'!C:C,B34,'2-3-6. Travel Costs&amp;CoS&amp;EC'!Y:Y,1,'2-3-6. Travel Costs&amp;CoS&amp;EC'!X:X,"&lt;&gt;Error")</f>
        <v>0</v>
      </c>
      <c r="I34" s="76">
        <f>SUMIFS('2-3-6. Travel Costs&amp;CoS&amp;EC'!V:V,'2-3-6. Travel Costs&amp;CoS&amp;EC'!C:C,B34,'2-3-6. Travel Costs&amp;CoS&amp;EC'!X:X,"&lt;&gt;Error")</f>
        <v>0</v>
      </c>
      <c r="J34" s="76">
        <f>SUMIFS('4. Equipment Costs'!R:R,'4. Equipment Costs'!C:C,B34,'4. Equipment Costs'!S:S,"&lt;&gt;Error")</f>
        <v>0</v>
      </c>
      <c r="K34" s="76">
        <f>SUMIFS('5. Subcontracting Costs'!R:R,'5. Subcontracting Costs'!C:C,B34,'5. Subcontracting Costs'!S:S,"&lt;&gt;Error")</f>
        <v>0</v>
      </c>
      <c r="L34" s="125">
        <f>SUMIFS('2-3-6. Travel Costs&amp;CoS&amp;EC'!U:U,'2-3-6. Travel Costs&amp;CoS&amp;EC'!C:C,B34,'2-3-6. Travel Costs&amp;CoS&amp;EC'!Y:Y,2,'2-3-6. Travel Costs&amp;CoS&amp;EC'!X:X,"&lt;&gt;Error")</f>
        <v>0</v>
      </c>
      <c r="M34" s="127">
        <f t="shared" si="1"/>
        <v>0</v>
      </c>
    </row>
    <row r="35" spans="2:13" s="53" customFormat="1" x14ac:dyDescent="0.4">
      <c r="B35" s="177" t="s">
        <v>145</v>
      </c>
      <c r="C35" s="93"/>
      <c r="D35" s="93"/>
      <c r="E35" s="149"/>
      <c r="F35" s="150" t="str">
        <f t="shared" si="0"/>
        <v/>
      </c>
      <c r="G35" s="76">
        <f>SUMIFS('1. Staff Costs'!P:P,'1. Staff Costs'!C:C,B35,'1. Staff Costs'!Q:Q,"&lt;&gt;Error")</f>
        <v>0</v>
      </c>
      <c r="H35" s="76">
        <f>SUMIFS('2-3-6. Travel Costs&amp;CoS&amp;EC'!U:U,'2-3-6. Travel Costs&amp;CoS&amp;EC'!C:C,B35,'2-3-6. Travel Costs&amp;CoS&amp;EC'!Y:Y,1,'2-3-6. Travel Costs&amp;CoS&amp;EC'!X:X,"&lt;&gt;Error")</f>
        <v>0</v>
      </c>
      <c r="I35" s="76">
        <f>SUMIFS('2-3-6. Travel Costs&amp;CoS&amp;EC'!V:V,'2-3-6. Travel Costs&amp;CoS&amp;EC'!C:C,B35,'2-3-6. Travel Costs&amp;CoS&amp;EC'!X:X,"&lt;&gt;Error")</f>
        <v>0</v>
      </c>
      <c r="J35" s="76">
        <f>SUMIFS('4. Equipment Costs'!R:R,'4. Equipment Costs'!C:C,B35,'4. Equipment Costs'!S:S,"&lt;&gt;Error")</f>
        <v>0</v>
      </c>
      <c r="K35" s="76">
        <f>SUMIFS('5. Subcontracting Costs'!R:R,'5. Subcontracting Costs'!C:C,B35,'5. Subcontracting Costs'!S:S,"&lt;&gt;Error")</f>
        <v>0</v>
      </c>
      <c r="L35" s="125">
        <f>SUMIFS('2-3-6. Travel Costs&amp;CoS&amp;EC'!U:U,'2-3-6. Travel Costs&amp;CoS&amp;EC'!C:C,B35,'2-3-6. Travel Costs&amp;CoS&amp;EC'!Y:Y,2,'2-3-6. Travel Costs&amp;CoS&amp;EC'!X:X,"&lt;&gt;Error")</f>
        <v>0</v>
      </c>
      <c r="M35" s="127">
        <f t="shared" si="1"/>
        <v>0</v>
      </c>
    </row>
    <row r="36" spans="2:13" s="53" customFormat="1" x14ac:dyDescent="0.4">
      <c r="B36" s="177" t="s">
        <v>18</v>
      </c>
      <c r="C36" s="93"/>
      <c r="D36" s="93"/>
      <c r="E36" s="149"/>
      <c r="F36" s="150" t="str">
        <f t="shared" si="0"/>
        <v/>
      </c>
      <c r="G36" s="76">
        <f>SUMIFS('1. Staff Costs'!P:P,'1. Staff Costs'!C:C,B36,'1. Staff Costs'!Q:Q,"&lt;&gt;Error")</f>
        <v>0</v>
      </c>
      <c r="H36" s="76">
        <f>SUMIFS('2-3-6. Travel Costs&amp;CoS&amp;EC'!U:U,'2-3-6. Travel Costs&amp;CoS&amp;EC'!C:C,B36,'2-3-6. Travel Costs&amp;CoS&amp;EC'!Y:Y,1,'2-3-6. Travel Costs&amp;CoS&amp;EC'!X:X,"&lt;&gt;Error")</f>
        <v>0</v>
      </c>
      <c r="I36" s="76">
        <f>SUMIFS('2-3-6. Travel Costs&amp;CoS&amp;EC'!V:V,'2-3-6. Travel Costs&amp;CoS&amp;EC'!C:C,B36,'2-3-6. Travel Costs&amp;CoS&amp;EC'!X:X,"&lt;&gt;Error")</f>
        <v>0</v>
      </c>
      <c r="J36" s="76">
        <f>SUMIFS('4. Equipment Costs'!R:R,'4. Equipment Costs'!C:C,B36,'4. Equipment Costs'!S:S,"&lt;&gt;Error")</f>
        <v>0</v>
      </c>
      <c r="K36" s="76">
        <f>SUMIFS('5. Subcontracting Costs'!R:R,'5. Subcontracting Costs'!C:C,B36,'5. Subcontracting Costs'!S:S,"&lt;&gt;Error")</f>
        <v>0</v>
      </c>
      <c r="L36" s="125">
        <f>SUMIFS('2-3-6. Travel Costs&amp;CoS&amp;EC'!U:U,'2-3-6. Travel Costs&amp;CoS&amp;EC'!C:C,B36,'2-3-6. Travel Costs&amp;CoS&amp;EC'!Y:Y,2,'2-3-6. Travel Costs&amp;CoS&amp;EC'!X:X,"&lt;&gt;Error")</f>
        <v>0</v>
      </c>
      <c r="M36" s="127">
        <f t="shared" si="1"/>
        <v>0</v>
      </c>
    </row>
    <row r="37" spans="2:13" s="53" customFormat="1" x14ac:dyDescent="0.4">
      <c r="B37" s="177" t="s">
        <v>19</v>
      </c>
      <c r="C37" s="93"/>
      <c r="D37" s="93"/>
      <c r="E37" s="149"/>
      <c r="F37" s="150" t="str">
        <f t="shared" si="0"/>
        <v/>
      </c>
      <c r="G37" s="76">
        <f>SUMIFS('1. Staff Costs'!P:P,'1. Staff Costs'!C:C,B37,'1. Staff Costs'!Q:Q,"&lt;&gt;Error")</f>
        <v>0</v>
      </c>
      <c r="H37" s="76">
        <f>SUMIFS('2-3-6. Travel Costs&amp;CoS&amp;EC'!U:U,'2-3-6. Travel Costs&amp;CoS&amp;EC'!C:C,B37,'2-3-6. Travel Costs&amp;CoS&amp;EC'!Y:Y,1,'2-3-6. Travel Costs&amp;CoS&amp;EC'!X:X,"&lt;&gt;Error")</f>
        <v>0</v>
      </c>
      <c r="I37" s="76">
        <f>SUMIFS('2-3-6. Travel Costs&amp;CoS&amp;EC'!V:V,'2-3-6. Travel Costs&amp;CoS&amp;EC'!C:C,B37,'2-3-6. Travel Costs&amp;CoS&amp;EC'!X:X,"&lt;&gt;Error")</f>
        <v>0</v>
      </c>
      <c r="J37" s="76">
        <f>SUMIFS('4. Equipment Costs'!R:R,'4. Equipment Costs'!C:C,B37,'4. Equipment Costs'!S:S,"&lt;&gt;Error")</f>
        <v>0</v>
      </c>
      <c r="K37" s="76">
        <f>SUMIFS('5. Subcontracting Costs'!R:R,'5. Subcontracting Costs'!C:C,B37,'5. Subcontracting Costs'!S:S,"&lt;&gt;Error")</f>
        <v>0</v>
      </c>
      <c r="L37" s="125">
        <f>SUMIFS('2-3-6. Travel Costs&amp;CoS&amp;EC'!U:U,'2-3-6. Travel Costs&amp;CoS&amp;EC'!C:C,B37,'2-3-6. Travel Costs&amp;CoS&amp;EC'!Y:Y,2,'2-3-6. Travel Costs&amp;CoS&amp;EC'!X:X,"&lt;&gt;Error")</f>
        <v>0</v>
      </c>
      <c r="M37" s="127">
        <f t="shared" si="1"/>
        <v>0</v>
      </c>
    </row>
    <row r="38" spans="2:13" s="53" customFormat="1" x14ac:dyDescent="0.4">
      <c r="B38" s="177" t="s">
        <v>20</v>
      </c>
      <c r="C38" s="93"/>
      <c r="D38" s="93"/>
      <c r="E38" s="149"/>
      <c r="F38" s="150" t="str">
        <f t="shared" si="0"/>
        <v/>
      </c>
      <c r="G38" s="76">
        <f>SUMIFS('1. Staff Costs'!P:P,'1. Staff Costs'!C:C,B38,'1. Staff Costs'!Q:Q,"&lt;&gt;Error")</f>
        <v>0</v>
      </c>
      <c r="H38" s="76">
        <f>SUMIFS('2-3-6. Travel Costs&amp;CoS&amp;EC'!U:U,'2-3-6. Travel Costs&amp;CoS&amp;EC'!C:C,B38,'2-3-6. Travel Costs&amp;CoS&amp;EC'!Y:Y,1,'2-3-6. Travel Costs&amp;CoS&amp;EC'!X:X,"&lt;&gt;Error")</f>
        <v>0</v>
      </c>
      <c r="I38" s="76">
        <f>SUMIFS('2-3-6. Travel Costs&amp;CoS&amp;EC'!V:V,'2-3-6. Travel Costs&amp;CoS&amp;EC'!C:C,B38,'2-3-6. Travel Costs&amp;CoS&amp;EC'!X:X,"&lt;&gt;Error")</f>
        <v>0</v>
      </c>
      <c r="J38" s="76">
        <f>SUMIFS('4. Equipment Costs'!R:R,'4. Equipment Costs'!C:C,B38,'4. Equipment Costs'!S:S,"&lt;&gt;Error")</f>
        <v>0</v>
      </c>
      <c r="K38" s="76">
        <f>SUMIFS('5. Subcontracting Costs'!R:R,'5. Subcontracting Costs'!C:C,B38,'5. Subcontracting Costs'!S:S,"&lt;&gt;Error")</f>
        <v>0</v>
      </c>
      <c r="L38" s="125">
        <f>SUMIFS('2-3-6. Travel Costs&amp;CoS&amp;EC'!U:U,'2-3-6. Travel Costs&amp;CoS&amp;EC'!C:C,B38,'2-3-6. Travel Costs&amp;CoS&amp;EC'!Y:Y,2,'2-3-6. Travel Costs&amp;CoS&amp;EC'!X:X,"&lt;&gt;Error")</f>
        <v>0</v>
      </c>
      <c r="M38" s="127">
        <f t="shared" si="1"/>
        <v>0</v>
      </c>
    </row>
    <row r="39" spans="2:13" s="53" customFormat="1" x14ac:dyDescent="0.4">
      <c r="B39" s="177" t="s">
        <v>21</v>
      </c>
      <c r="C39" s="93"/>
      <c r="D39" s="93"/>
      <c r="E39" s="149"/>
      <c r="F39" s="150" t="str">
        <f t="shared" si="0"/>
        <v/>
      </c>
      <c r="G39" s="76">
        <f>SUMIFS('1. Staff Costs'!P:P,'1. Staff Costs'!C:C,B39,'1. Staff Costs'!Q:Q,"&lt;&gt;Error")</f>
        <v>0</v>
      </c>
      <c r="H39" s="76">
        <f>SUMIFS('2-3-6. Travel Costs&amp;CoS&amp;EC'!U:U,'2-3-6. Travel Costs&amp;CoS&amp;EC'!C:C,B39,'2-3-6. Travel Costs&amp;CoS&amp;EC'!Y:Y,1,'2-3-6. Travel Costs&amp;CoS&amp;EC'!X:X,"&lt;&gt;Error")</f>
        <v>0</v>
      </c>
      <c r="I39" s="76">
        <f>SUMIFS('2-3-6. Travel Costs&amp;CoS&amp;EC'!V:V,'2-3-6. Travel Costs&amp;CoS&amp;EC'!C:C,B39,'2-3-6. Travel Costs&amp;CoS&amp;EC'!X:X,"&lt;&gt;Error")</f>
        <v>0</v>
      </c>
      <c r="J39" s="76">
        <f>SUMIFS('4. Equipment Costs'!R:R,'4. Equipment Costs'!C:C,B39,'4. Equipment Costs'!S:S,"&lt;&gt;Error")</f>
        <v>0</v>
      </c>
      <c r="K39" s="76">
        <f>SUMIFS('5. Subcontracting Costs'!R:R,'5. Subcontracting Costs'!C:C,B39,'5. Subcontracting Costs'!S:S,"&lt;&gt;Error")</f>
        <v>0</v>
      </c>
      <c r="L39" s="125">
        <f>SUMIFS('2-3-6. Travel Costs&amp;CoS&amp;EC'!U:U,'2-3-6. Travel Costs&amp;CoS&amp;EC'!C:C,B39,'2-3-6. Travel Costs&amp;CoS&amp;EC'!Y:Y,2,'2-3-6. Travel Costs&amp;CoS&amp;EC'!X:X,"&lt;&gt;Error")</f>
        <v>0</v>
      </c>
      <c r="M39" s="127">
        <f t="shared" si="1"/>
        <v>0</v>
      </c>
    </row>
    <row r="40" spans="2:13" s="53" customFormat="1" x14ac:dyDescent="0.4">
      <c r="B40" s="177" t="s">
        <v>22</v>
      </c>
      <c r="C40" s="93"/>
      <c r="D40" s="93"/>
      <c r="E40" s="149"/>
      <c r="F40" s="150" t="str">
        <f t="shared" si="0"/>
        <v/>
      </c>
      <c r="G40" s="76">
        <f>SUMIFS('1. Staff Costs'!P:P,'1. Staff Costs'!C:C,B40,'1. Staff Costs'!Q:Q,"&lt;&gt;Error")</f>
        <v>0</v>
      </c>
      <c r="H40" s="76">
        <f>SUMIFS('2-3-6. Travel Costs&amp;CoS&amp;EC'!U:U,'2-3-6. Travel Costs&amp;CoS&amp;EC'!C:C,B40,'2-3-6. Travel Costs&amp;CoS&amp;EC'!Y:Y,1,'2-3-6. Travel Costs&amp;CoS&amp;EC'!X:X,"&lt;&gt;Error")</f>
        <v>0</v>
      </c>
      <c r="I40" s="76">
        <f>SUMIFS('2-3-6. Travel Costs&amp;CoS&amp;EC'!V:V,'2-3-6. Travel Costs&amp;CoS&amp;EC'!C:C,B40,'2-3-6. Travel Costs&amp;CoS&amp;EC'!X:X,"&lt;&gt;Error")</f>
        <v>0</v>
      </c>
      <c r="J40" s="76">
        <f>SUMIFS('4. Equipment Costs'!R:R,'4. Equipment Costs'!C:C,B40,'4. Equipment Costs'!S:S,"&lt;&gt;Error")</f>
        <v>0</v>
      </c>
      <c r="K40" s="76">
        <f>SUMIFS('5. Subcontracting Costs'!R:R,'5. Subcontracting Costs'!C:C,B40,'5. Subcontracting Costs'!S:S,"&lt;&gt;Error")</f>
        <v>0</v>
      </c>
      <c r="L40" s="125">
        <f>SUMIFS('2-3-6. Travel Costs&amp;CoS&amp;EC'!U:U,'2-3-6. Travel Costs&amp;CoS&amp;EC'!C:C,B40,'2-3-6. Travel Costs&amp;CoS&amp;EC'!Y:Y,2,'2-3-6. Travel Costs&amp;CoS&amp;EC'!X:X,"&lt;&gt;Error")</f>
        <v>0</v>
      </c>
      <c r="M40" s="127">
        <f t="shared" si="1"/>
        <v>0</v>
      </c>
    </row>
    <row r="41" spans="2:13" s="53" customFormat="1" x14ac:dyDescent="0.4">
      <c r="B41" s="177" t="s">
        <v>23</v>
      </c>
      <c r="C41" s="93"/>
      <c r="D41" s="93"/>
      <c r="E41" s="149"/>
      <c r="F41" s="150" t="str">
        <f t="shared" si="0"/>
        <v/>
      </c>
      <c r="G41" s="76">
        <f>SUMIFS('1. Staff Costs'!P:P,'1. Staff Costs'!C:C,B41,'1. Staff Costs'!Q:Q,"&lt;&gt;Error")</f>
        <v>0</v>
      </c>
      <c r="H41" s="76">
        <f>SUMIFS('2-3-6. Travel Costs&amp;CoS&amp;EC'!U:U,'2-3-6. Travel Costs&amp;CoS&amp;EC'!C:C,B41,'2-3-6. Travel Costs&amp;CoS&amp;EC'!Y:Y,1,'2-3-6. Travel Costs&amp;CoS&amp;EC'!X:X,"&lt;&gt;Error")</f>
        <v>0</v>
      </c>
      <c r="I41" s="76">
        <f>SUMIFS('2-3-6. Travel Costs&amp;CoS&amp;EC'!V:V,'2-3-6. Travel Costs&amp;CoS&amp;EC'!C:C,B41,'2-3-6. Travel Costs&amp;CoS&amp;EC'!X:X,"&lt;&gt;Error")</f>
        <v>0</v>
      </c>
      <c r="J41" s="76">
        <f>SUMIFS('4. Equipment Costs'!R:R,'4. Equipment Costs'!C:C,B41,'4. Equipment Costs'!S:S,"&lt;&gt;Error")</f>
        <v>0</v>
      </c>
      <c r="K41" s="76">
        <f>SUMIFS('5. Subcontracting Costs'!R:R,'5. Subcontracting Costs'!C:C,B41,'5. Subcontracting Costs'!S:S,"&lt;&gt;Error")</f>
        <v>0</v>
      </c>
      <c r="L41" s="125">
        <f>SUMIFS('2-3-6. Travel Costs&amp;CoS&amp;EC'!U:U,'2-3-6. Travel Costs&amp;CoS&amp;EC'!C:C,B41,'2-3-6. Travel Costs&amp;CoS&amp;EC'!Y:Y,2,'2-3-6. Travel Costs&amp;CoS&amp;EC'!X:X,"&lt;&gt;Error")</f>
        <v>0</v>
      </c>
      <c r="M41" s="127">
        <f t="shared" si="1"/>
        <v>0</v>
      </c>
    </row>
    <row r="42" spans="2:13" s="53" customFormat="1" x14ac:dyDescent="0.4">
      <c r="B42" s="177" t="s">
        <v>24</v>
      </c>
      <c r="C42" s="93"/>
      <c r="D42" s="93"/>
      <c r="E42" s="149"/>
      <c r="F42" s="150" t="str">
        <f t="shared" si="0"/>
        <v/>
      </c>
      <c r="G42" s="76">
        <f>SUMIFS('1. Staff Costs'!P:P,'1. Staff Costs'!C:C,B42,'1. Staff Costs'!Q:Q,"&lt;&gt;Error")</f>
        <v>0</v>
      </c>
      <c r="H42" s="76">
        <f>SUMIFS('2-3-6. Travel Costs&amp;CoS&amp;EC'!U:U,'2-3-6. Travel Costs&amp;CoS&amp;EC'!C:C,B42,'2-3-6. Travel Costs&amp;CoS&amp;EC'!Y:Y,1,'2-3-6. Travel Costs&amp;CoS&amp;EC'!X:X,"&lt;&gt;Error")</f>
        <v>0</v>
      </c>
      <c r="I42" s="76">
        <f>SUMIFS('2-3-6. Travel Costs&amp;CoS&amp;EC'!V:V,'2-3-6. Travel Costs&amp;CoS&amp;EC'!C:C,B42,'2-3-6. Travel Costs&amp;CoS&amp;EC'!X:X,"&lt;&gt;Error")</f>
        <v>0</v>
      </c>
      <c r="J42" s="76">
        <f>SUMIFS('4. Equipment Costs'!R:R,'4. Equipment Costs'!C:C,B42,'4. Equipment Costs'!S:S,"&lt;&gt;Error")</f>
        <v>0</v>
      </c>
      <c r="K42" s="76">
        <f>SUMIFS('5. Subcontracting Costs'!R:R,'5. Subcontracting Costs'!C:C,B42,'5. Subcontracting Costs'!S:S,"&lt;&gt;Error")</f>
        <v>0</v>
      </c>
      <c r="L42" s="125">
        <f>SUMIFS('2-3-6. Travel Costs&amp;CoS&amp;EC'!U:U,'2-3-6. Travel Costs&amp;CoS&amp;EC'!C:C,B42,'2-3-6. Travel Costs&amp;CoS&amp;EC'!Y:Y,2,'2-3-6. Travel Costs&amp;CoS&amp;EC'!X:X,"&lt;&gt;Error")</f>
        <v>0</v>
      </c>
      <c r="M42" s="127">
        <f t="shared" si="1"/>
        <v>0</v>
      </c>
    </row>
    <row r="43" spans="2:13" s="53" customFormat="1" x14ac:dyDescent="0.4">
      <c r="B43" s="177" t="s">
        <v>106</v>
      </c>
      <c r="C43" s="93"/>
      <c r="D43" s="93"/>
      <c r="E43" s="149"/>
      <c r="F43" s="150" t="str">
        <f t="shared" si="0"/>
        <v/>
      </c>
      <c r="G43" s="76">
        <f>SUMIFS('1. Staff Costs'!P:P,'1. Staff Costs'!C:C,B43,'1. Staff Costs'!Q:Q,"&lt;&gt;Error")</f>
        <v>0</v>
      </c>
      <c r="H43" s="76">
        <f>SUMIFS('2-3-6. Travel Costs&amp;CoS&amp;EC'!U:U,'2-3-6. Travel Costs&amp;CoS&amp;EC'!C:C,B43,'2-3-6. Travel Costs&amp;CoS&amp;EC'!Y:Y,1,'2-3-6. Travel Costs&amp;CoS&amp;EC'!X:X,"&lt;&gt;Error")</f>
        <v>0</v>
      </c>
      <c r="I43" s="76">
        <f>SUMIFS('2-3-6. Travel Costs&amp;CoS&amp;EC'!V:V,'2-3-6. Travel Costs&amp;CoS&amp;EC'!C:C,B43,'2-3-6. Travel Costs&amp;CoS&amp;EC'!X:X,"&lt;&gt;Error")</f>
        <v>0</v>
      </c>
      <c r="J43" s="76">
        <f>SUMIFS('4. Equipment Costs'!R:R,'4. Equipment Costs'!C:C,B43,'4. Equipment Costs'!S:S,"&lt;&gt;Error")</f>
        <v>0</v>
      </c>
      <c r="K43" s="76">
        <f>SUMIFS('5. Subcontracting Costs'!R:R,'5. Subcontracting Costs'!C:C,B43,'5. Subcontracting Costs'!S:S,"&lt;&gt;Error")</f>
        <v>0</v>
      </c>
      <c r="L43" s="125">
        <f>SUMIFS('2-3-6. Travel Costs&amp;CoS&amp;EC'!U:U,'2-3-6. Travel Costs&amp;CoS&amp;EC'!C:C,B43,'2-3-6. Travel Costs&amp;CoS&amp;EC'!Y:Y,2,'2-3-6. Travel Costs&amp;CoS&amp;EC'!X:X,"&lt;&gt;Error")</f>
        <v>0</v>
      </c>
      <c r="M43" s="127">
        <f t="shared" si="1"/>
        <v>0</v>
      </c>
    </row>
    <row r="44" spans="2:13" s="53" customFormat="1" x14ac:dyDescent="0.4">
      <c r="B44" s="177" t="s">
        <v>107</v>
      </c>
      <c r="C44" s="93"/>
      <c r="D44" s="93"/>
      <c r="E44" s="149"/>
      <c r="F44" s="150" t="str">
        <f t="shared" si="0"/>
        <v/>
      </c>
      <c r="G44" s="76">
        <f>SUMIFS('1. Staff Costs'!P:P,'1. Staff Costs'!C:C,B44,'1. Staff Costs'!Q:Q,"&lt;&gt;Error")</f>
        <v>0</v>
      </c>
      <c r="H44" s="76">
        <f>SUMIFS('2-3-6. Travel Costs&amp;CoS&amp;EC'!U:U,'2-3-6. Travel Costs&amp;CoS&amp;EC'!C:C,B44,'2-3-6. Travel Costs&amp;CoS&amp;EC'!Y:Y,1,'2-3-6. Travel Costs&amp;CoS&amp;EC'!X:X,"&lt;&gt;Error")</f>
        <v>0</v>
      </c>
      <c r="I44" s="76">
        <f>SUMIFS('2-3-6. Travel Costs&amp;CoS&amp;EC'!V:V,'2-3-6. Travel Costs&amp;CoS&amp;EC'!C:C,B44,'2-3-6. Travel Costs&amp;CoS&amp;EC'!X:X,"&lt;&gt;Error")</f>
        <v>0</v>
      </c>
      <c r="J44" s="76">
        <f>SUMIFS('4. Equipment Costs'!R:R,'4. Equipment Costs'!C:C,B44,'4. Equipment Costs'!S:S,"&lt;&gt;Error")</f>
        <v>0</v>
      </c>
      <c r="K44" s="76">
        <f>SUMIFS('5. Subcontracting Costs'!R:R,'5. Subcontracting Costs'!C:C,B44,'5. Subcontracting Costs'!S:S,"&lt;&gt;Error")</f>
        <v>0</v>
      </c>
      <c r="L44" s="125">
        <f>SUMIFS('2-3-6. Travel Costs&amp;CoS&amp;EC'!U:U,'2-3-6. Travel Costs&amp;CoS&amp;EC'!C:C,B44,'2-3-6. Travel Costs&amp;CoS&amp;EC'!Y:Y,2,'2-3-6. Travel Costs&amp;CoS&amp;EC'!X:X,"&lt;&gt;Error")</f>
        <v>0</v>
      </c>
      <c r="M44" s="127">
        <f t="shared" si="1"/>
        <v>0</v>
      </c>
    </row>
    <row r="45" spans="2:13" s="53" customFormat="1" x14ac:dyDescent="0.4">
      <c r="B45" s="177" t="s">
        <v>108</v>
      </c>
      <c r="C45" s="93"/>
      <c r="D45" s="93"/>
      <c r="E45" s="149"/>
      <c r="F45" s="150" t="str">
        <f t="shared" si="0"/>
        <v/>
      </c>
      <c r="G45" s="76">
        <f>SUMIFS('1. Staff Costs'!P:P,'1. Staff Costs'!C:C,B45,'1. Staff Costs'!Q:Q,"&lt;&gt;Error")</f>
        <v>0</v>
      </c>
      <c r="H45" s="76">
        <f>SUMIFS('2-3-6. Travel Costs&amp;CoS&amp;EC'!U:U,'2-3-6. Travel Costs&amp;CoS&amp;EC'!C:C,B45,'2-3-6. Travel Costs&amp;CoS&amp;EC'!Y:Y,1,'2-3-6. Travel Costs&amp;CoS&amp;EC'!X:X,"&lt;&gt;Error")</f>
        <v>0</v>
      </c>
      <c r="I45" s="76">
        <f>SUMIFS('2-3-6. Travel Costs&amp;CoS&amp;EC'!V:V,'2-3-6. Travel Costs&amp;CoS&amp;EC'!C:C,B45,'2-3-6. Travel Costs&amp;CoS&amp;EC'!X:X,"&lt;&gt;Error")</f>
        <v>0</v>
      </c>
      <c r="J45" s="76">
        <f>SUMIFS('4. Equipment Costs'!R:R,'4. Equipment Costs'!C:C,B45,'4. Equipment Costs'!S:S,"&lt;&gt;Error")</f>
        <v>0</v>
      </c>
      <c r="K45" s="76">
        <f>SUMIFS('5. Subcontracting Costs'!R:R,'5. Subcontracting Costs'!C:C,B45,'5. Subcontracting Costs'!S:S,"&lt;&gt;Error")</f>
        <v>0</v>
      </c>
      <c r="L45" s="125">
        <f>SUMIFS('2-3-6. Travel Costs&amp;CoS&amp;EC'!U:U,'2-3-6. Travel Costs&amp;CoS&amp;EC'!C:C,B45,'2-3-6. Travel Costs&amp;CoS&amp;EC'!Y:Y,2,'2-3-6. Travel Costs&amp;CoS&amp;EC'!X:X,"&lt;&gt;Error")</f>
        <v>0</v>
      </c>
      <c r="M45" s="127">
        <f t="shared" si="1"/>
        <v>0</v>
      </c>
    </row>
    <row r="46" spans="2:13" s="53" customFormat="1" x14ac:dyDescent="0.4">
      <c r="B46" s="177" t="s">
        <v>109</v>
      </c>
      <c r="C46" s="93"/>
      <c r="D46" s="93"/>
      <c r="E46" s="149"/>
      <c r="F46" s="150" t="str">
        <f t="shared" si="0"/>
        <v/>
      </c>
      <c r="G46" s="76">
        <f>SUMIFS('1. Staff Costs'!P:P,'1. Staff Costs'!C:C,B46,'1. Staff Costs'!Q:Q,"&lt;&gt;Error")</f>
        <v>0</v>
      </c>
      <c r="H46" s="76">
        <f>SUMIFS('2-3-6. Travel Costs&amp;CoS&amp;EC'!U:U,'2-3-6. Travel Costs&amp;CoS&amp;EC'!C:C,B46,'2-3-6. Travel Costs&amp;CoS&amp;EC'!Y:Y,1,'2-3-6. Travel Costs&amp;CoS&amp;EC'!X:X,"&lt;&gt;Error")</f>
        <v>0</v>
      </c>
      <c r="I46" s="76">
        <f>SUMIFS('2-3-6. Travel Costs&amp;CoS&amp;EC'!V:V,'2-3-6. Travel Costs&amp;CoS&amp;EC'!C:C,B46,'2-3-6. Travel Costs&amp;CoS&amp;EC'!X:X,"&lt;&gt;Error")</f>
        <v>0</v>
      </c>
      <c r="J46" s="76">
        <f>SUMIFS('4. Equipment Costs'!R:R,'4. Equipment Costs'!C:C,B46,'4. Equipment Costs'!S:S,"&lt;&gt;Error")</f>
        <v>0</v>
      </c>
      <c r="K46" s="76">
        <f>SUMIFS('5. Subcontracting Costs'!R:R,'5. Subcontracting Costs'!C:C,B46,'5. Subcontracting Costs'!S:S,"&lt;&gt;Error")</f>
        <v>0</v>
      </c>
      <c r="L46" s="125">
        <f>SUMIFS('2-3-6. Travel Costs&amp;CoS&amp;EC'!U:U,'2-3-6. Travel Costs&amp;CoS&amp;EC'!C:C,B46,'2-3-6. Travel Costs&amp;CoS&amp;EC'!Y:Y,2,'2-3-6. Travel Costs&amp;CoS&amp;EC'!X:X,"&lt;&gt;Error")</f>
        <v>0</v>
      </c>
      <c r="M46" s="127">
        <f t="shared" si="1"/>
        <v>0</v>
      </c>
    </row>
    <row r="47" spans="2:13" s="53" customFormat="1" x14ac:dyDescent="0.4">
      <c r="B47" s="177" t="s">
        <v>110</v>
      </c>
      <c r="C47" s="93"/>
      <c r="D47" s="93"/>
      <c r="E47" s="149"/>
      <c r="F47" s="150" t="str">
        <f t="shared" si="0"/>
        <v/>
      </c>
      <c r="G47" s="76">
        <f>SUMIFS('1. Staff Costs'!P:P,'1. Staff Costs'!C:C,B47,'1. Staff Costs'!Q:Q,"&lt;&gt;Error")</f>
        <v>0</v>
      </c>
      <c r="H47" s="76">
        <f>SUMIFS('2-3-6. Travel Costs&amp;CoS&amp;EC'!U:U,'2-3-6. Travel Costs&amp;CoS&amp;EC'!C:C,B47,'2-3-6. Travel Costs&amp;CoS&amp;EC'!Y:Y,1,'2-3-6. Travel Costs&amp;CoS&amp;EC'!X:X,"&lt;&gt;Error")</f>
        <v>0</v>
      </c>
      <c r="I47" s="76">
        <f>SUMIFS('2-3-6. Travel Costs&amp;CoS&amp;EC'!V:V,'2-3-6. Travel Costs&amp;CoS&amp;EC'!C:C,B47,'2-3-6. Travel Costs&amp;CoS&amp;EC'!X:X,"&lt;&gt;Error")</f>
        <v>0</v>
      </c>
      <c r="J47" s="76">
        <f>SUMIFS('4. Equipment Costs'!R:R,'4. Equipment Costs'!C:C,B47,'4. Equipment Costs'!S:S,"&lt;&gt;Error")</f>
        <v>0</v>
      </c>
      <c r="K47" s="76">
        <f>SUMIFS('5. Subcontracting Costs'!R:R,'5. Subcontracting Costs'!C:C,B47,'5. Subcontracting Costs'!S:S,"&lt;&gt;Error")</f>
        <v>0</v>
      </c>
      <c r="L47" s="125">
        <f>SUMIFS('2-3-6. Travel Costs&amp;CoS&amp;EC'!U:U,'2-3-6. Travel Costs&amp;CoS&amp;EC'!C:C,B47,'2-3-6. Travel Costs&amp;CoS&amp;EC'!Y:Y,2,'2-3-6. Travel Costs&amp;CoS&amp;EC'!X:X,"&lt;&gt;Error")</f>
        <v>0</v>
      </c>
      <c r="M47" s="127">
        <f t="shared" si="1"/>
        <v>0</v>
      </c>
    </row>
    <row r="48" spans="2:13" s="53" customFormat="1" x14ac:dyDescent="0.4">
      <c r="B48" s="177" t="s">
        <v>111</v>
      </c>
      <c r="C48" s="93"/>
      <c r="D48" s="93"/>
      <c r="E48" s="149"/>
      <c r="F48" s="150" t="str">
        <f t="shared" si="0"/>
        <v/>
      </c>
      <c r="G48" s="76">
        <f>SUMIFS('1. Staff Costs'!P:P,'1. Staff Costs'!C:C,B48,'1. Staff Costs'!Q:Q,"&lt;&gt;Error")</f>
        <v>0</v>
      </c>
      <c r="H48" s="76">
        <f>SUMIFS('2-3-6. Travel Costs&amp;CoS&amp;EC'!U:U,'2-3-6. Travel Costs&amp;CoS&amp;EC'!C:C,B48,'2-3-6. Travel Costs&amp;CoS&amp;EC'!Y:Y,1,'2-3-6. Travel Costs&amp;CoS&amp;EC'!X:X,"&lt;&gt;Error")</f>
        <v>0</v>
      </c>
      <c r="I48" s="76">
        <f>SUMIFS('2-3-6. Travel Costs&amp;CoS&amp;EC'!V:V,'2-3-6. Travel Costs&amp;CoS&amp;EC'!C:C,B48,'2-3-6. Travel Costs&amp;CoS&amp;EC'!X:X,"&lt;&gt;Error")</f>
        <v>0</v>
      </c>
      <c r="J48" s="76">
        <f>SUMIFS('4. Equipment Costs'!R:R,'4. Equipment Costs'!C:C,B48,'4. Equipment Costs'!S:S,"&lt;&gt;Error")</f>
        <v>0</v>
      </c>
      <c r="K48" s="76">
        <f>SUMIFS('5. Subcontracting Costs'!R:R,'5. Subcontracting Costs'!C:C,B48,'5. Subcontracting Costs'!S:S,"&lt;&gt;Error")</f>
        <v>0</v>
      </c>
      <c r="L48" s="125">
        <f>SUMIFS('2-3-6. Travel Costs&amp;CoS&amp;EC'!U:U,'2-3-6. Travel Costs&amp;CoS&amp;EC'!C:C,B48,'2-3-6. Travel Costs&amp;CoS&amp;EC'!Y:Y,2,'2-3-6. Travel Costs&amp;CoS&amp;EC'!X:X,"&lt;&gt;Error")</f>
        <v>0</v>
      </c>
      <c r="M48" s="127">
        <f t="shared" si="1"/>
        <v>0</v>
      </c>
    </row>
    <row r="49" spans="2:13" s="53" customFormat="1" x14ac:dyDescent="0.4">
      <c r="B49" s="177" t="s">
        <v>112</v>
      </c>
      <c r="C49" s="93"/>
      <c r="D49" s="93"/>
      <c r="E49" s="149"/>
      <c r="F49" s="150" t="str">
        <f t="shared" si="0"/>
        <v/>
      </c>
      <c r="G49" s="76">
        <f>SUMIFS('1. Staff Costs'!P:P,'1. Staff Costs'!C:C,B49,'1. Staff Costs'!Q:Q,"&lt;&gt;Error")</f>
        <v>0</v>
      </c>
      <c r="H49" s="76">
        <f>SUMIFS('2-3-6. Travel Costs&amp;CoS&amp;EC'!U:U,'2-3-6. Travel Costs&amp;CoS&amp;EC'!C:C,B49,'2-3-6. Travel Costs&amp;CoS&amp;EC'!Y:Y,1,'2-3-6. Travel Costs&amp;CoS&amp;EC'!X:X,"&lt;&gt;Error")</f>
        <v>0</v>
      </c>
      <c r="I49" s="76">
        <f>SUMIFS('2-3-6. Travel Costs&amp;CoS&amp;EC'!V:V,'2-3-6. Travel Costs&amp;CoS&amp;EC'!C:C,B49,'2-3-6. Travel Costs&amp;CoS&amp;EC'!X:X,"&lt;&gt;Error")</f>
        <v>0</v>
      </c>
      <c r="J49" s="76">
        <f>SUMIFS('4. Equipment Costs'!R:R,'4. Equipment Costs'!C:C,B49,'4. Equipment Costs'!S:S,"&lt;&gt;Error")</f>
        <v>0</v>
      </c>
      <c r="K49" s="76">
        <f>SUMIFS('5. Subcontracting Costs'!R:R,'5. Subcontracting Costs'!C:C,B49,'5. Subcontracting Costs'!S:S,"&lt;&gt;Error")</f>
        <v>0</v>
      </c>
      <c r="L49" s="125">
        <f>SUMIFS('2-3-6. Travel Costs&amp;CoS&amp;EC'!U:U,'2-3-6. Travel Costs&amp;CoS&amp;EC'!C:C,B49,'2-3-6. Travel Costs&amp;CoS&amp;EC'!Y:Y,2,'2-3-6. Travel Costs&amp;CoS&amp;EC'!X:X,"&lt;&gt;Error")</f>
        <v>0</v>
      </c>
      <c r="M49" s="127">
        <f t="shared" si="1"/>
        <v>0</v>
      </c>
    </row>
    <row r="50" spans="2:13" s="53" customFormat="1" x14ac:dyDescent="0.4">
      <c r="B50" s="177" t="s">
        <v>113</v>
      </c>
      <c r="C50" s="93"/>
      <c r="D50" s="93"/>
      <c r="E50" s="149"/>
      <c r="F50" s="150" t="str">
        <f t="shared" si="0"/>
        <v/>
      </c>
      <c r="G50" s="76">
        <f>SUMIFS('1. Staff Costs'!P:P,'1. Staff Costs'!C:C,B50,'1. Staff Costs'!Q:Q,"&lt;&gt;Error")</f>
        <v>0</v>
      </c>
      <c r="H50" s="76">
        <f>SUMIFS('2-3-6. Travel Costs&amp;CoS&amp;EC'!U:U,'2-3-6. Travel Costs&amp;CoS&amp;EC'!C:C,B50,'2-3-6. Travel Costs&amp;CoS&amp;EC'!Y:Y,1,'2-3-6. Travel Costs&amp;CoS&amp;EC'!X:X,"&lt;&gt;Error")</f>
        <v>0</v>
      </c>
      <c r="I50" s="76">
        <f>SUMIFS('2-3-6. Travel Costs&amp;CoS&amp;EC'!V:V,'2-3-6. Travel Costs&amp;CoS&amp;EC'!C:C,B50,'2-3-6. Travel Costs&amp;CoS&amp;EC'!X:X,"&lt;&gt;Error")</f>
        <v>0</v>
      </c>
      <c r="J50" s="76">
        <f>SUMIFS('4. Equipment Costs'!R:R,'4. Equipment Costs'!C:C,B50,'4. Equipment Costs'!S:S,"&lt;&gt;Error")</f>
        <v>0</v>
      </c>
      <c r="K50" s="76">
        <f>SUMIFS('5. Subcontracting Costs'!R:R,'5. Subcontracting Costs'!C:C,B50,'5. Subcontracting Costs'!S:S,"&lt;&gt;Error")</f>
        <v>0</v>
      </c>
      <c r="L50" s="125">
        <f>SUMIFS('2-3-6. Travel Costs&amp;CoS&amp;EC'!U:U,'2-3-6. Travel Costs&amp;CoS&amp;EC'!C:C,B50,'2-3-6. Travel Costs&amp;CoS&amp;EC'!Y:Y,2,'2-3-6. Travel Costs&amp;CoS&amp;EC'!X:X,"&lt;&gt;Error")</f>
        <v>0</v>
      </c>
      <c r="M50" s="127">
        <f t="shared" si="1"/>
        <v>0</v>
      </c>
    </row>
    <row r="51" spans="2:13" s="53" customFormat="1" x14ac:dyDescent="0.4">
      <c r="B51" s="177" t="s">
        <v>114</v>
      </c>
      <c r="C51" s="93"/>
      <c r="D51" s="93"/>
      <c r="E51" s="149"/>
      <c r="F51" s="150" t="str">
        <f t="shared" si="0"/>
        <v/>
      </c>
      <c r="G51" s="76">
        <f>SUMIFS('1. Staff Costs'!P:P,'1. Staff Costs'!C:C,B51,'1. Staff Costs'!Q:Q,"&lt;&gt;Error")</f>
        <v>0</v>
      </c>
      <c r="H51" s="76">
        <f>SUMIFS('2-3-6. Travel Costs&amp;CoS&amp;EC'!U:U,'2-3-6. Travel Costs&amp;CoS&amp;EC'!C:C,B51,'2-3-6. Travel Costs&amp;CoS&amp;EC'!Y:Y,1,'2-3-6. Travel Costs&amp;CoS&amp;EC'!X:X,"&lt;&gt;Error")</f>
        <v>0</v>
      </c>
      <c r="I51" s="76">
        <f>SUMIFS('2-3-6. Travel Costs&amp;CoS&amp;EC'!V:V,'2-3-6. Travel Costs&amp;CoS&amp;EC'!C:C,B51,'2-3-6. Travel Costs&amp;CoS&amp;EC'!X:X,"&lt;&gt;Error")</f>
        <v>0</v>
      </c>
      <c r="J51" s="76">
        <f>SUMIFS('4. Equipment Costs'!R:R,'4. Equipment Costs'!C:C,B51,'4. Equipment Costs'!S:S,"&lt;&gt;Error")</f>
        <v>0</v>
      </c>
      <c r="K51" s="76">
        <f>SUMIFS('5. Subcontracting Costs'!R:R,'5. Subcontracting Costs'!C:C,B51,'5. Subcontracting Costs'!S:S,"&lt;&gt;Error")</f>
        <v>0</v>
      </c>
      <c r="L51" s="125">
        <f>SUMIFS('2-3-6. Travel Costs&amp;CoS&amp;EC'!U:U,'2-3-6. Travel Costs&amp;CoS&amp;EC'!C:C,B51,'2-3-6. Travel Costs&amp;CoS&amp;EC'!Y:Y,2,'2-3-6. Travel Costs&amp;CoS&amp;EC'!X:X,"&lt;&gt;Error")</f>
        <v>0</v>
      </c>
      <c r="M51" s="127">
        <f t="shared" si="1"/>
        <v>0</v>
      </c>
    </row>
    <row r="52" spans="2:13" s="53" customFormat="1" x14ac:dyDescent="0.4">
      <c r="B52" s="177" t="s">
        <v>115</v>
      </c>
      <c r="C52" s="93"/>
      <c r="D52" s="93"/>
      <c r="E52" s="149"/>
      <c r="F52" s="150" t="str">
        <f t="shared" si="0"/>
        <v/>
      </c>
      <c r="G52" s="76">
        <f>SUMIFS('1. Staff Costs'!P:P,'1. Staff Costs'!C:C,B52,'1. Staff Costs'!Q:Q,"&lt;&gt;Error")</f>
        <v>0</v>
      </c>
      <c r="H52" s="76">
        <f>SUMIFS('2-3-6. Travel Costs&amp;CoS&amp;EC'!U:U,'2-3-6. Travel Costs&amp;CoS&amp;EC'!C:C,B52,'2-3-6. Travel Costs&amp;CoS&amp;EC'!Y:Y,1,'2-3-6. Travel Costs&amp;CoS&amp;EC'!X:X,"&lt;&gt;Error")</f>
        <v>0</v>
      </c>
      <c r="I52" s="76">
        <f>SUMIFS('2-3-6. Travel Costs&amp;CoS&amp;EC'!V:V,'2-3-6. Travel Costs&amp;CoS&amp;EC'!C:C,B52,'2-3-6. Travel Costs&amp;CoS&amp;EC'!X:X,"&lt;&gt;Error")</f>
        <v>0</v>
      </c>
      <c r="J52" s="76">
        <f>SUMIFS('4. Equipment Costs'!R:R,'4. Equipment Costs'!C:C,B52,'4. Equipment Costs'!S:S,"&lt;&gt;Error")</f>
        <v>0</v>
      </c>
      <c r="K52" s="76">
        <f>SUMIFS('5. Subcontracting Costs'!R:R,'5. Subcontracting Costs'!C:C,B52,'5. Subcontracting Costs'!S:S,"&lt;&gt;Error")</f>
        <v>0</v>
      </c>
      <c r="L52" s="125">
        <f>SUMIFS('2-3-6. Travel Costs&amp;CoS&amp;EC'!U:U,'2-3-6. Travel Costs&amp;CoS&amp;EC'!C:C,B52,'2-3-6. Travel Costs&amp;CoS&amp;EC'!Y:Y,2,'2-3-6. Travel Costs&amp;CoS&amp;EC'!X:X,"&lt;&gt;Error")</f>
        <v>0</v>
      </c>
      <c r="M52" s="127">
        <f t="shared" si="1"/>
        <v>0</v>
      </c>
    </row>
    <row r="53" spans="2:13" s="53" customFormat="1" x14ac:dyDescent="0.4">
      <c r="B53" s="177" t="s">
        <v>116</v>
      </c>
      <c r="C53" s="93"/>
      <c r="D53" s="93"/>
      <c r="E53" s="149"/>
      <c r="F53" s="150" t="str">
        <f t="shared" si="0"/>
        <v/>
      </c>
      <c r="G53" s="76">
        <f>SUMIFS('1. Staff Costs'!P:P,'1. Staff Costs'!C:C,B53,'1. Staff Costs'!Q:Q,"&lt;&gt;Error")</f>
        <v>0</v>
      </c>
      <c r="H53" s="76">
        <f>SUMIFS('2-3-6. Travel Costs&amp;CoS&amp;EC'!U:U,'2-3-6. Travel Costs&amp;CoS&amp;EC'!C:C,B53,'2-3-6. Travel Costs&amp;CoS&amp;EC'!Y:Y,1,'2-3-6. Travel Costs&amp;CoS&amp;EC'!X:X,"&lt;&gt;Error")</f>
        <v>0</v>
      </c>
      <c r="I53" s="76">
        <f>SUMIFS('2-3-6. Travel Costs&amp;CoS&amp;EC'!V:V,'2-3-6. Travel Costs&amp;CoS&amp;EC'!C:C,B53,'2-3-6. Travel Costs&amp;CoS&amp;EC'!X:X,"&lt;&gt;Error")</f>
        <v>0</v>
      </c>
      <c r="J53" s="76">
        <f>SUMIFS('4. Equipment Costs'!R:R,'4. Equipment Costs'!C:C,B53,'4. Equipment Costs'!S:S,"&lt;&gt;Error")</f>
        <v>0</v>
      </c>
      <c r="K53" s="76">
        <f>SUMIFS('5. Subcontracting Costs'!R:R,'5. Subcontracting Costs'!C:C,B53,'5. Subcontracting Costs'!S:S,"&lt;&gt;Error")</f>
        <v>0</v>
      </c>
      <c r="L53" s="125">
        <f>SUMIFS('2-3-6. Travel Costs&amp;CoS&amp;EC'!U:U,'2-3-6. Travel Costs&amp;CoS&amp;EC'!C:C,B53,'2-3-6. Travel Costs&amp;CoS&amp;EC'!Y:Y,2,'2-3-6. Travel Costs&amp;CoS&amp;EC'!X:X,"&lt;&gt;Error")</f>
        <v>0</v>
      </c>
      <c r="M53" s="127">
        <f t="shared" si="1"/>
        <v>0</v>
      </c>
    </row>
    <row r="54" spans="2:13" s="53" customFormat="1" x14ac:dyDescent="0.4">
      <c r="B54" s="177" t="s">
        <v>117</v>
      </c>
      <c r="C54" s="93"/>
      <c r="D54" s="93"/>
      <c r="E54" s="149"/>
      <c r="F54" s="150" t="str">
        <f t="shared" si="0"/>
        <v/>
      </c>
      <c r="G54" s="76">
        <f>SUMIFS('1. Staff Costs'!P:P,'1. Staff Costs'!C:C,B54,'1. Staff Costs'!Q:Q,"&lt;&gt;Error")</f>
        <v>0</v>
      </c>
      <c r="H54" s="76">
        <f>SUMIFS('2-3-6. Travel Costs&amp;CoS&amp;EC'!U:U,'2-3-6. Travel Costs&amp;CoS&amp;EC'!C:C,B54,'2-3-6. Travel Costs&amp;CoS&amp;EC'!Y:Y,1,'2-3-6. Travel Costs&amp;CoS&amp;EC'!X:X,"&lt;&gt;Error")</f>
        <v>0</v>
      </c>
      <c r="I54" s="76">
        <f>SUMIFS('2-3-6. Travel Costs&amp;CoS&amp;EC'!V:V,'2-3-6. Travel Costs&amp;CoS&amp;EC'!C:C,B54,'2-3-6. Travel Costs&amp;CoS&amp;EC'!X:X,"&lt;&gt;Error")</f>
        <v>0</v>
      </c>
      <c r="J54" s="76">
        <f>SUMIFS('4. Equipment Costs'!R:R,'4. Equipment Costs'!C:C,B54,'4. Equipment Costs'!S:S,"&lt;&gt;Error")</f>
        <v>0</v>
      </c>
      <c r="K54" s="76">
        <f>SUMIFS('5. Subcontracting Costs'!R:R,'5. Subcontracting Costs'!C:C,B54,'5. Subcontracting Costs'!S:S,"&lt;&gt;Error")</f>
        <v>0</v>
      </c>
      <c r="L54" s="125">
        <f>SUMIFS('2-3-6. Travel Costs&amp;CoS&amp;EC'!U:U,'2-3-6. Travel Costs&amp;CoS&amp;EC'!C:C,B54,'2-3-6. Travel Costs&amp;CoS&amp;EC'!Y:Y,2,'2-3-6. Travel Costs&amp;CoS&amp;EC'!X:X,"&lt;&gt;Error")</f>
        <v>0</v>
      </c>
      <c r="M54" s="127">
        <f t="shared" si="1"/>
        <v>0</v>
      </c>
    </row>
    <row r="55" spans="2:13" s="53" customFormat="1" x14ac:dyDescent="0.4">
      <c r="B55" s="177" t="s">
        <v>118</v>
      </c>
      <c r="C55" s="93"/>
      <c r="D55" s="93"/>
      <c r="E55" s="149"/>
      <c r="F55" s="150" t="str">
        <f t="shared" ref="F55:F77" si="2">IFERROR(IF(D55&lt;&gt;"",VLOOKUP(D55,CountryType,2,FALSE),""),"Country not found")</f>
        <v/>
      </c>
      <c r="G55" s="76">
        <f>SUMIFS('1. Staff Costs'!P:P,'1. Staff Costs'!C:C,B55,'1. Staff Costs'!Q:Q,"&lt;&gt;Error")</f>
        <v>0</v>
      </c>
      <c r="H55" s="76">
        <f>SUMIFS('2-3-6. Travel Costs&amp;CoS&amp;EC'!U:U,'2-3-6. Travel Costs&amp;CoS&amp;EC'!C:C,B55,'2-3-6. Travel Costs&amp;CoS&amp;EC'!Y:Y,1,'2-3-6. Travel Costs&amp;CoS&amp;EC'!X:X,"&lt;&gt;Error")</f>
        <v>0</v>
      </c>
      <c r="I55" s="76">
        <f>SUMIFS('2-3-6. Travel Costs&amp;CoS&amp;EC'!V:V,'2-3-6. Travel Costs&amp;CoS&amp;EC'!C:C,B55,'2-3-6. Travel Costs&amp;CoS&amp;EC'!X:X,"&lt;&gt;Error")</f>
        <v>0</v>
      </c>
      <c r="J55" s="76">
        <f>SUMIFS('4. Equipment Costs'!R:R,'4. Equipment Costs'!C:C,B55,'4. Equipment Costs'!S:S,"&lt;&gt;Error")</f>
        <v>0</v>
      </c>
      <c r="K55" s="76">
        <f>SUMIFS('5. Subcontracting Costs'!R:R,'5. Subcontracting Costs'!C:C,B55,'5. Subcontracting Costs'!S:S,"&lt;&gt;Error")</f>
        <v>0</v>
      </c>
      <c r="L55" s="125">
        <f>SUMIFS('2-3-6. Travel Costs&amp;CoS&amp;EC'!U:U,'2-3-6. Travel Costs&amp;CoS&amp;EC'!C:C,B55,'2-3-6. Travel Costs&amp;CoS&amp;EC'!Y:Y,2,'2-3-6. Travel Costs&amp;CoS&amp;EC'!X:X,"&lt;&gt;Error")</f>
        <v>0</v>
      </c>
      <c r="M55" s="127">
        <f t="shared" ref="M55:M77" si="3">IF(OR(C55="",COUNTIF(CountryALL,D55)=0,COUNTIF(Role_Code,E55)=0),0,SUM(G55:L55))</f>
        <v>0</v>
      </c>
    </row>
    <row r="56" spans="2:13" s="53" customFormat="1" x14ac:dyDescent="0.4">
      <c r="B56" s="177" t="s">
        <v>119</v>
      </c>
      <c r="C56" s="93"/>
      <c r="D56" s="93"/>
      <c r="E56" s="149"/>
      <c r="F56" s="150" t="str">
        <f t="shared" si="2"/>
        <v/>
      </c>
      <c r="G56" s="76">
        <f>SUMIFS('1. Staff Costs'!P:P,'1. Staff Costs'!C:C,B56,'1. Staff Costs'!Q:Q,"&lt;&gt;Error")</f>
        <v>0</v>
      </c>
      <c r="H56" s="76">
        <f>SUMIFS('2-3-6. Travel Costs&amp;CoS&amp;EC'!U:U,'2-3-6. Travel Costs&amp;CoS&amp;EC'!C:C,B56,'2-3-6. Travel Costs&amp;CoS&amp;EC'!Y:Y,1,'2-3-6. Travel Costs&amp;CoS&amp;EC'!X:X,"&lt;&gt;Error")</f>
        <v>0</v>
      </c>
      <c r="I56" s="76">
        <f>SUMIFS('2-3-6. Travel Costs&amp;CoS&amp;EC'!V:V,'2-3-6. Travel Costs&amp;CoS&amp;EC'!C:C,B56,'2-3-6. Travel Costs&amp;CoS&amp;EC'!X:X,"&lt;&gt;Error")</f>
        <v>0</v>
      </c>
      <c r="J56" s="76">
        <f>SUMIFS('4. Equipment Costs'!R:R,'4. Equipment Costs'!C:C,B56,'4. Equipment Costs'!S:S,"&lt;&gt;Error")</f>
        <v>0</v>
      </c>
      <c r="K56" s="76">
        <f>SUMIFS('5. Subcontracting Costs'!R:R,'5. Subcontracting Costs'!C:C,B56,'5. Subcontracting Costs'!S:S,"&lt;&gt;Error")</f>
        <v>0</v>
      </c>
      <c r="L56" s="125">
        <f>SUMIFS('2-3-6. Travel Costs&amp;CoS&amp;EC'!U:U,'2-3-6. Travel Costs&amp;CoS&amp;EC'!C:C,B56,'2-3-6. Travel Costs&amp;CoS&amp;EC'!Y:Y,2,'2-3-6. Travel Costs&amp;CoS&amp;EC'!X:X,"&lt;&gt;Error")</f>
        <v>0</v>
      </c>
      <c r="M56" s="127">
        <f t="shared" si="3"/>
        <v>0</v>
      </c>
    </row>
    <row r="57" spans="2:13" s="53" customFormat="1" x14ac:dyDescent="0.4">
      <c r="B57" s="177" t="s">
        <v>120</v>
      </c>
      <c r="C57" s="93"/>
      <c r="D57" s="93"/>
      <c r="E57" s="149"/>
      <c r="F57" s="150" t="str">
        <f t="shared" si="2"/>
        <v/>
      </c>
      <c r="G57" s="76">
        <f>SUMIFS('1. Staff Costs'!P:P,'1. Staff Costs'!C:C,B57,'1. Staff Costs'!Q:Q,"&lt;&gt;Error")</f>
        <v>0</v>
      </c>
      <c r="H57" s="76">
        <f>SUMIFS('2-3-6. Travel Costs&amp;CoS&amp;EC'!U:U,'2-3-6. Travel Costs&amp;CoS&amp;EC'!C:C,B57,'2-3-6. Travel Costs&amp;CoS&amp;EC'!Y:Y,1,'2-3-6. Travel Costs&amp;CoS&amp;EC'!X:X,"&lt;&gt;Error")</f>
        <v>0</v>
      </c>
      <c r="I57" s="76">
        <f>SUMIFS('2-3-6. Travel Costs&amp;CoS&amp;EC'!V:V,'2-3-6. Travel Costs&amp;CoS&amp;EC'!C:C,B57,'2-3-6. Travel Costs&amp;CoS&amp;EC'!X:X,"&lt;&gt;Error")</f>
        <v>0</v>
      </c>
      <c r="J57" s="76">
        <f>SUMIFS('4. Equipment Costs'!R:R,'4. Equipment Costs'!C:C,B57,'4. Equipment Costs'!S:S,"&lt;&gt;Error")</f>
        <v>0</v>
      </c>
      <c r="K57" s="76">
        <f>SUMIFS('5. Subcontracting Costs'!R:R,'5. Subcontracting Costs'!C:C,B57,'5. Subcontracting Costs'!S:S,"&lt;&gt;Error")</f>
        <v>0</v>
      </c>
      <c r="L57" s="125">
        <f>SUMIFS('2-3-6. Travel Costs&amp;CoS&amp;EC'!U:U,'2-3-6. Travel Costs&amp;CoS&amp;EC'!C:C,B57,'2-3-6. Travel Costs&amp;CoS&amp;EC'!Y:Y,2,'2-3-6. Travel Costs&amp;CoS&amp;EC'!X:X,"&lt;&gt;Error")</f>
        <v>0</v>
      </c>
      <c r="M57" s="127">
        <f t="shared" si="3"/>
        <v>0</v>
      </c>
    </row>
    <row r="58" spans="2:13" s="53" customFormat="1" x14ac:dyDescent="0.4">
      <c r="B58" s="177" t="s">
        <v>121</v>
      </c>
      <c r="C58" s="93"/>
      <c r="D58" s="93"/>
      <c r="E58" s="149"/>
      <c r="F58" s="150" t="str">
        <f t="shared" si="2"/>
        <v/>
      </c>
      <c r="G58" s="76">
        <f>SUMIFS('1. Staff Costs'!P:P,'1. Staff Costs'!C:C,B58,'1. Staff Costs'!Q:Q,"&lt;&gt;Error")</f>
        <v>0</v>
      </c>
      <c r="H58" s="76">
        <f>SUMIFS('2-3-6. Travel Costs&amp;CoS&amp;EC'!U:U,'2-3-6. Travel Costs&amp;CoS&amp;EC'!C:C,B58,'2-3-6. Travel Costs&amp;CoS&amp;EC'!Y:Y,1,'2-3-6. Travel Costs&amp;CoS&amp;EC'!X:X,"&lt;&gt;Error")</f>
        <v>0</v>
      </c>
      <c r="I58" s="76">
        <f>SUMIFS('2-3-6. Travel Costs&amp;CoS&amp;EC'!V:V,'2-3-6. Travel Costs&amp;CoS&amp;EC'!C:C,B58,'2-3-6. Travel Costs&amp;CoS&amp;EC'!X:X,"&lt;&gt;Error")</f>
        <v>0</v>
      </c>
      <c r="J58" s="76">
        <f>SUMIFS('4. Equipment Costs'!R:R,'4. Equipment Costs'!C:C,B58,'4. Equipment Costs'!S:S,"&lt;&gt;Error")</f>
        <v>0</v>
      </c>
      <c r="K58" s="76">
        <f>SUMIFS('5. Subcontracting Costs'!R:R,'5. Subcontracting Costs'!C:C,B58,'5. Subcontracting Costs'!S:S,"&lt;&gt;Error")</f>
        <v>0</v>
      </c>
      <c r="L58" s="125">
        <f>SUMIFS('2-3-6. Travel Costs&amp;CoS&amp;EC'!U:U,'2-3-6. Travel Costs&amp;CoS&amp;EC'!C:C,B58,'2-3-6. Travel Costs&amp;CoS&amp;EC'!Y:Y,2,'2-3-6. Travel Costs&amp;CoS&amp;EC'!X:X,"&lt;&gt;Error")</f>
        <v>0</v>
      </c>
      <c r="M58" s="127">
        <f t="shared" si="3"/>
        <v>0</v>
      </c>
    </row>
    <row r="59" spans="2:13" s="53" customFormat="1" x14ac:dyDescent="0.4">
      <c r="B59" s="177" t="s">
        <v>122</v>
      </c>
      <c r="C59" s="93"/>
      <c r="D59" s="93"/>
      <c r="E59" s="149"/>
      <c r="F59" s="150" t="str">
        <f t="shared" si="2"/>
        <v/>
      </c>
      <c r="G59" s="76">
        <f>SUMIFS('1. Staff Costs'!P:P,'1. Staff Costs'!C:C,B59,'1. Staff Costs'!Q:Q,"&lt;&gt;Error")</f>
        <v>0</v>
      </c>
      <c r="H59" s="76">
        <f>SUMIFS('2-3-6. Travel Costs&amp;CoS&amp;EC'!U:U,'2-3-6. Travel Costs&amp;CoS&amp;EC'!C:C,B59,'2-3-6. Travel Costs&amp;CoS&amp;EC'!Y:Y,1,'2-3-6. Travel Costs&amp;CoS&amp;EC'!X:X,"&lt;&gt;Error")</f>
        <v>0</v>
      </c>
      <c r="I59" s="76">
        <f>SUMIFS('2-3-6. Travel Costs&amp;CoS&amp;EC'!V:V,'2-3-6. Travel Costs&amp;CoS&amp;EC'!C:C,B59,'2-3-6. Travel Costs&amp;CoS&amp;EC'!X:X,"&lt;&gt;Error")</f>
        <v>0</v>
      </c>
      <c r="J59" s="76">
        <f>SUMIFS('4. Equipment Costs'!R:R,'4. Equipment Costs'!C:C,B59,'4. Equipment Costs'!S:S,"&lt;&gt;Error")</f>
        <v>0</v>
      </c>
      <c r="K59" s="76">
        <f>SUMIFS('5. Subcontracting Costs'!R:R,'5. Subcontracting Costs'!C:C,B59,'5. Subcontracting Costs'!S:S,"&lt;&gt;Error")</f>
        <v>0</v>
      </c>
      <c r="L59" s="125">
        <f>SUMIFS('2-3-6. Travel Costs&amp;CoS&amp;EC'!U:U,'2-3-6. Travel Costs&amp;CoS&amp;EC'!C:C,B59,'2-3-6. Travel Costs&amp;CoS&amp;EC'!Y:Y,2,'2-3-6. Travel Costs&amp;CoS&amp;EC'!X:X,"&lt;&gt;Error")</f>
        <v>0</v>
      </c>
      <c r="M59" s="127">
        <f t="shared" si="3"/>
        <v>0</v>
      </c>
    </row>
    <row r="60" spans="2:13" s="53" customFormat="1" x14ac:dyDescent="0.4">
      <c r="B60" s="177" t="s">
        <v>123</v>
      </c>
      <c r="C60" s="93"/>
      <c r="D60" s="93"/>
      <c r="E60" s="149"/>
      <c r="F60" s="150" t="str">
        <f t="shared" si="2"/>
        <v/>
      </c>
      <c r="G60" s="76">
        <f>SUMIFS('1. Staff Costs'!P:P,'1. Staff Costs'!C:C,B60,'1. Staff Costs'!Q:Q,"&lt;&gt;Error")</f>
        <v>0</v>
      </c>
      <c r="H60" s="76">
        <f>SUMIFS('2-3-6. Travel Costs&amp;CoS&amp;EC'!U:U,'2-3-6. Travel Costs&amp;CoS&amp;EC'!C:C,B60,'2-3-6. Travel Costs&amp;CoS&amp;EC'!Y:Y,1,'2-3-6. Travel Costs&amp;CoS&amp;EC'!X:X,"&lt;&gt;Error")</f>
        <v>0</v>
      </c>
      <c r="I60" s="76">
        <f>SUMIFS('2-3-6. Travel Costs&amp;CoS&amp;EC'!V:V,'2-3-6. Travel Costs&amp;CoS&amp;EC'!C:C,B60,'2-3-6. Travel Costs&amp;CoS&amp;EC'!X:X,"&lt;&gt;Error")</f>
        <v>0</v>
      </c>
      <c r="J60" s="76">
        <f>SUMIFS('4. Equipment Costs'!R:R,'4. Equipment Costs'!C:C,B60,'4. Equipment Costs'!S:S,"&lt;&gt;Error")</f>
        <v>0</v>
      </c>
      <c r="K60" s="76">
        <f>SUMIFS('5. Subcontracting Costs'!R:R,'5. Subcontracting Costs'!C:C,B60,'5. Subcontracting Costs'!S:S,"&lt;&gt;Error")</f>
        <v>0</v>
      </c>
      <c r="L60" s="125">
        <f>SUMIFS('2-3-6. Travel Costs&amp;CoS&amp;EC'!U:U,'2-3-6. Travel Costs&amp;CoS&amp;EC'!C:C,B60,'2-3-6. Travel Costs&amp;CoS&amp;EC'!Y:Y,2,'2-3-6. Travel Costs&amp;CoS&amp;EC'!X:X,"&lt;&gt;Error")</f>
        <v>0</v>
      </c>
      <c r="M60" s="127">
        <f t="shared" si="3"/>
        <v>0</v>
      </c>
    </row>
    <row r="61" spans="2:13" s="53" customFormat="1" x14ac:dyDescent="0.4">
      <c r="B61" s="177" t="s">
        <v>124</v>
      </c>
      <c r="C61" s="93"/>
      <c r="D61" s="93"/>
      <c r="E61" s="149"/>
      <c r="F61" s="150" t="str">
        <f t="shared" si="2"/>
        <v/>
      </c>
      <c r="G61" s="76">
        <f>SUMIFS('1. Staff Costs'!P:P,'1. Staff Costs'!C:C,B61,'1. Staff Costs'!Q:Q,"&lt;&gt;Error")</f>
        <v>0</v>
      </c>
      <c r="H61" s="76">
        <f>SUMIFS('2-3-6. Travel Costs&amp;CoS&amp;EC'!U:U,'2-3-6. Travel Costs&amp;CoS&amp;EC'!C:C,B61,'2-3-6. Travel Costs&amp;CoS&amp;EC'!Y:Y,1,'2-3-6. Travel Costs&amp;CoS&amp;EC'!X:X,"&lt;&gt;Error")</f>
        <v>0</v>
      </c>
      <c r="I61" s="76">
        <f>SUMIFS('2-3-6. Travel Costs&amp;CoS&amp;EC'!V:V,'2-3-6. Travel Costs&amp;CoS&amp;EC'!C:C,B61,'2-3-6. Travel Costs&amp;CoS&amp;EC'!X:X,"&lt;&gt;Error")</f>
        <v>0</v>
      </c>
      <c r="J61" s="76">
        <f>SUMIFS('4. Equipment Costs'!R:R,'4. Equipment Costs'!C:C,B61,'4. Equipment Costs'!S:S,"&lt;&gt;Error")</f>
        <v>0</v>
      </c>
      <c r="K61" s="76">
        <f>SUMIFS('5. Subcontracting Costs'!R:R,'5. Subcontracting Costs'!C:C,B61,'5. Subcontracting Costs'!S:S,"&lt;&gt;Error")</f>
        <v>0</v>
      </c>
      <c r="L61" s="125">
        <f>SUMIFS('2-3-6. Travel Costs&amp;CoS&amp;EC'!U:U,'2-3-6. Travel Costs&amp;CoS&amp;EC'!C:C,B61,'2-3-6. Travel Costs&amp;CoS&amp;EC'!Y:Y,2,'2-3-6. Travel Costs&amp;CoS&amp;EC'!X:X,"&lt;&gt;Error")</f>
        <v>0</v>
      </c>
      <c r="M61" s="127">
        <f t="shared" si="3"/>
        <v>0</v>
      </c>
    </row>
    <row r="62" spans="2:13" s="53" customFormat="1" x14ac:dyDescent="0.4">
      <c r="B62" s="177" t="s">
        <v>125</v>
      </c>
      <c r="C62" s="93"/>
      <c r="D62" s="93"/>
      <c r="E62" s="149"/>
      <c r="F62" s="150" t="str">
        <f t="shared" si="2"/>
        <v/>
      </c>
      <c r="G62" s="76">
        <f>SUMIFS('1. Staff Costs'!P:P,'1. Staff Costs'!C:C,B62,'1. Staff Costs'!Q:Q,"&lt;&gt;Error")</f>
        <v>0</v>
      </c>
      <c r="H62" s="76">
        <f>SUMIFS('2-3-6. Travel Costs&amp;CoS&amp;EC'!U:U,'2-3-6. Travel Costs&amp;CoS&amp;EC'!C:C,B62,'2-3-6. Travel Costs&amp;CoS&amp;EC'!Y:Y,1,'2-3-6. Travel Costs&amp;CoS&amp;EC'!X:X,"&lt;&gt;Error")</f>
        <v>0</v>
      </c>
      <c r="I62" s="76">
        <f>SUMIFS('2-3-6. Travel Costs&amp;CoS&amp;EC'!V:V,'2-3-6. Travel Costs&amp;CoS&amp;EC'!C:C,B62,'2-3-6. Travel Costs&amp;CoS&amp;EC'!X:X,"&lt;&gt;Error")</f>
        <v>0</v>
      </c>
      <c r="J62" s="76">
        <f>SUMIFS('4. Equipment Costs'!R:R,'4. Equipment Costs'!C:C,B62,'4. Equipment Costs'!S:S,"&lt;&gt;Error")</f>
        <v>0</v>
      </c>
      <c r="K62" s="76">
        <f>SUMIFS('5. Subcontracting Costs'!R:R,'5. Subcontracting Costs'!C:C,B62,'5. Subcontracting Costs'!S:S,"&lt;&gt;Error")</f>
        <v>0</v>
      </c>
      <c r="L62" s="125">
        <f>SUMIFS('2-3-6. Travel Costs&amp;CoS&amp;EC'!U:U,'2-3-6. Travel Costs&amp;CoS&amp;EC'!C:C,B62,'2-3-6. Travel Costs&amp;CoS&amp;EC'!Y:Y,2,'2-3-6. Travel Costs&amp;CoS&amp;EC'!X:X,"&lt;&gt;Error")</f>
        <v>0</v>
      </c>
      <c r="M62" s="127">
        <f t="shared" si="3"/>
        <v>0</v>
      </c>
    </row>
    <row r="63" spans="2:13" s="53" customFormat="1" x14ac:dyDescent="0.4">
      <c r="B63" s="177" t="s">
        <v>132</v>
      </c>
      <c r="C63" s="93"/>
      <c r="D63" s="93"/>
      <c r="E63" s="149"/>
      <c r="F63" s="150" t="str">
        <f t="shared" si="2"/>
        <v/>
      </c>
      <c r="G63" s="76">
        <f>SUMIFS('1. Staff Costs'!P:P,'1. Staff Costs'!C:C,B63,'1. Staff Costs'!Q:Q,"&lt;&gt;Error")</f>
        <v>0</v>
      </c>
      <c r="H63" s="76">
        <f>SUMIFS('2-3-6. Travel Costs&amp;CoS&amp;EC'!U:U,'2-3-6. Travel Costs&amp;CoS&amp;EC'!C:C,B63,'2-3-6. Travel Costs&amp;CoS&amp;EC'!Y:Y,1,'2-3-6. Travel Costs&amp;CoS&amp;EC'!X:X,"&lt;&gt;Error")</f>
        <v>0</v>
      </c>
      <c r="I63" s="76">
        <f>SUMIFS('2-3-6. Travel Costs&amp;CoS&amp;EC'!V:V,'2-3-6. Travel Costs&amp;CoS&amp;EC'!C:C,B63,'2-3-6. Travel Costs&amp;CoS&amp;EC'!X:X,"&lt;&gt;Error")</f>
        <v>0</v>
      </c>
      <c r="J63" s="76">
        <f>SUMIFS('4. Equipment Costs'!R:R,'4. Equipment Costs'!C:C,B63,'4. Equipment Costs'!S:S,"&lt;&gt;Error")</f>
        <v>0</v>
      </c>
      <c r="K63" s="76">
        <f>SUMIFS('5. Subcontracting Costs'!R:R,'5. Subcontracting Costs'!C:C,B63,'5. Subcontracting Costs'!S:S,"&lt;&gt;Error")</f>
        <v>0</v>
      </c>
      <c r="L63" s="125">
        <f>SUMIFS('2-3-6. Travel Costs&amp;CoS&amp;EC'!U:U,'2-3-6. Travel Costs&amp;CoS&amp;EC'!C:C,B63,'2-3-6. Travel Costs&amp;CoS&amp;EC'!Y:Y,2,'2-3-6. Travel Costs&amp;CoS&amp;EC'!X:X,"&lt;&gt;Error")</f>
        <v>0</v>
      </c>
      <c r="M63" s="127">
        <f t="shared" si="3"/>
        <v>0</v>
      </c>
    </row>
    <row r="64" spans="2:13" s="53" customFormat="1" x14ac:dyDescent="0.4">
      <c r="B64" s="177" t="s">
        <v>133</v>
      </c>
      <c r="C64" s="93"/>
      <c r="D64" s="93"/>
      <c r="E64" s="149"/>
      <c r="F64" s="150" t="str">
        <f t="shared" si="2"/>
        <v/>
      </c>
      <c r="G64" s="76">
        <f>SUMIFS('1. Staff Costs'!P:P,'1. Staff Costs'!C:C,B64,'1. Staff Costs'!Q:Q,"&lt;&gt;Error")</f>
        <v>0</v>
      </c>
      <c r="H64" s="76">
        <f>SUMIFS('2-3-6. Travel Costs&amp;CoS&amp;EC'!U:U,'2-3-6. Travel Costs&amp;CoS&amp;EC'!C:C,B64,'2-3-6. Travel Costs&amp;CoS&amp;EC'!Y:Y,1,'2-3-6. Travel Costs&amp;CoS&amp;EC'!X:X,"&lt;&gt;Error")</f>
        <v>0</v>
      </c>
      <c r="I64" s="76">
        <f>SUMIFS('2-3-6. Travel Costs&amp;CoS&amp;EC'!V:V,'2-3-6. Travel Costs&amp;CoS&amp;EC'!C:C,B64,'2-3-6. Travel Costs&amp;CoS&amp;EC'!X:X,"&lt;&gt;Error")</f>
        <v>0</v>
      </c>
      <c r="J64" s="76">
        <f>SUMIFS('4. Equipment Costs'!R:R,'4. Equipment Costs'!C:C,B64,'4. Equipment Costs'!S:S,"&lt;&gt;Error")</f>
        <v>0</v>
      </c>
      <c r="K64" s="76">
        <f>SUMIFS('5. Subcontracting Costs'!R:R,'5. Subcontracting Costs'!C:C,B64,'5. Subcontracting Costs'!S:S,"&lt;&gt;Error")</f>
        <v>0</v>
      </c>
      <c r="L64" s="125">
        <f>SUMIFS('2-3-6. Travel Costs&amp;CoS&amp;EC'!U:U,'2-3-6. Travel Costs&amp;CoS&amp;EC'!C:C,B64,'2-3-6. Travel Costs&amp;CoS&amp;EC'!Y:Y,2,'2-3-6. Travel Costs&amp;CoS&amp;EC'!X:X,"&lt;&gt;Error")</f>
        <v>0</v>
      </c>
      <c r="M64" s="127">
        <f t="shared" si="3"/>
        <v>0</v>
      </c>
    </row>
    <row r="65" spans="2:13" s="53" customFormat="1" x14ac:dyDescent="0.4">
      <c r="B65" s="177" t="s">
        <v>134</v>
      </c>
      <c r="C65" s="93"/>
      <c r="D65" s="93"/>
      <c r="E65" s="149"/>
      <c r="F65" s="150" t="str">
        <f t="shared" si="2"/>
        <v/>
      </c>
      <c r="G65" s="76">
        <f>SUMIFS('1. Staff Costs'!P:P,'1. Staff Costs'!C:C,B65,'1. Staff Costs'!Q:Q,"&lt;&gt;Error")</f>
        <v>0</v>
      </c>
      <c r="H65" s="76">
        <f>SUMIFS('2-3-6. Travel Costs&amp;CoS&amp;EC'!U:U,'2-3-6. Travel Costs&amp;CoS&amp;EC'!C:C,B65,'2-3-6. Travel Costs&amp;CoS&amp;EC'!Y:Y,1,'2-3-6. Travel Costs&amp;CoS&amp;EC'!X:X,"&lt;&gt;Error")</f>
        <v>0</v>
      </c>
      <c r="I65" s="76">
        <f>SUMIFS('2-3-6. Travel Costs&amp;CoS&amp;EC'!V:V,'2-3-6. Travel Costs&amp;CoS&amp;EC'!C:C,B65,'2-3-6. Travel Costs&amp;CoS&amp;EC'!X:X,"&lt;&gt;Error")</f>
        <v>0</v>
      </c>
      <c r="J65" s="76">
        <f>SUMIFS('4. Equipment Costs'!R:R,'4. Equipment Costs'!C:C,B65,'4. Equipment Costs'!S:S,"&lt;&gt;Error")</f>
        <v>0</v>
      </c>
      <c r="K65" s="76">
        <f>SUMIFS('5. Subcontracting Costs'!R:R,'5. Subcontracting Costs'!C:C,B65,'5. Subcontracting Costs'!S:S,"&lt;&gt;Error")</f>
        <v>0</v>
      </c>
      <c r="L65" s="125">
        <f>SUMIFS('2-3-6. Travel Costs&amp;CoS&amp;EC'!U:U,'2-3-6. Travel Costs&amp;CoS&amp;EC'!C:C,B65,'2-3-6. Travel Costs&amp;CoS&amp;EC'!Y:Y,2,'2-3-6. Travel Costs&amp;CoS&amp;EC'!X:X,"&lt;&gt;Error")</f>
        <v>0</v>
      </c>
      <c r="M65" s="127">
        <f t="shared" si="3"/>
        <v>0</v>
      </c>
    </row>
    <row r="66" spans="2:13" s="53" customFormat="1" x14ac:dyDescent="0.4">
      <c r="B66" s="177" t="s">
        <v>135</v>
      </c>
      <c r="C66" s="93"/>
      <c r="D66" s="93"/>
      <c r="E66" s="149"/>
      <c r="F66" s="150" t="str">
        <f t="shared" si="2"/>
        <v/>
      </c>
      <c r="G66" s="76">
        <f>SUMIFS('1. Staff Costs'!P:P,'1. Staff Costs'!C:C,B66,'1. Staff Costs'!Q:Q,"&lt;&gt;Error")</f>
        <v>0</v>
      </c>
      <c r="H66" s="76">
        <f>SUMIFS('2-3-6. Travel Costs&amp;CoS&amp;EC'!U:U,'2-3-6. Travel Costs&amp;CoS&amp;EC'!C:C,B66,'2-3-6. Travel Costs&amp;CoS&amp;EC'!Y:Y,1,'2-3-6. Travel Costs&amp;CoS&amp;EC'!X:X,"&lt;&gt;Error")</f>
        <v>0</v>
      </c>
      <c r="I66" s="76">
        <f>SUMIFS('2-3-6. Travel Costs&amp;CoS&amp;EC'!V:V,'2-3-6. Travel Costs&amp;CoS&amp;EC'!C:C,B66,'2-3-6. Travel Costs&amp;CoS&amp;EC'!X:X,"&lt;&gt;Error")</f>
        <v>0</v>
      </c>
      <c r="J66" s="76">
        <f>SUMIFS('4. Equipment Costs'!R:R,'4. Equipment Costs'!C:C,B66,'4. Equipment Costs'!S:S,"&lt;&gt;Error")</f>
        <v>0</v>
      </c>
      <c r="K66" s="76">
        <f>SUMIFS('5. Subcontracting Costs'!R:R,'5. Subcontracting Costs'!C:C,B66,'5. Subcontracting Costs'!S:S,"&lt;&gt;Error")</f>
        <v>0</v>
      </c>
      <c r="L66" s="125">
        <f>SUMIFS('2-3-6. Travel Costs&amp;CoS&amp;EC'!U:U,'2-3-6. Travel Costs&amp;CoS&amp;EC'!C:C,B66,'2-3-6. Travel Costs&amp;CoS&amp;EC'!Y:Y,2,'2-3-6. Travel Costs&amp;CoS&amp;EC'!X:X,"&lt;&gt;Error")</f>
        <v>0</v>
      </c>
      <c r="M66" s="127">
        <f t="shared" si="3"/>
        <v>0</v>
      </c>
    </row>
    <row r="67" spans="2:13" s="53" customFormat="1" x14ac:dyDescent="0.4">
      <c r="B67" s="177" t="s">
        <v>136</v>
      </c>
      <c r="C67" s="93"/>
      <c r="D67" s="93"/>
      <c r="E67" s="149"/>
      <c r="F67" s="150" t="str">
        <f t="shared" si="2"/>
        <v/>
      </c>
      <c r="G67" s="76">
        <f>SUMIFS('1. Staff Costs'!P:P,'1. Staff Costs'!C:C,B67,'1. Staff Costs'!Q:Q,"&lt;&gt;Error")</f>
        <v>0</v>
      </c>
      <c r="H67" s="76">
        <f>SUMIFS('2-3-6. Travel Costs&amp;CoS&amp;EC'!U:U,'2-3-6. Travel Costs&amp;CoS&amp;EC'!C:C,B67,'2-3-6. Travel Costs&amp;CoS&amp;EC'!Y:Y,1,'2-3-6. Travel Costs&amp;CoS&amp;EC'!X:X,"&lt;&gt;Error")</f>
        <v>0</v>
      </c>
      <c r="I67" s="76">
        <f>SUMIFS('2-3-6. Travel Costs&amp;CoS&amp;EC'!V:V,'2-3-6. Travel Costs&amp;CoS&amp;EC'!C:C,B67,'2-3-6. Travel Costs&amp;CoS&amp;EC'!X:X,"&lt;&gt;Error")</f>
        <v>0</v>
      </c>
      <c r="J67" s="76">
        <f>SUMIFS('4. Equipment Costs'!R:R,'4. Equipment Costs'!C:C,B67,'4. Equipment Costs'!S:S,"&lt;&gt;Error")</f>
        <v>0</v>
      </c>
      <c r="K67" s="76">
        <f>SUMIFS('5. Subcontracting Costs'!R:R,'5. Subcontracting Costs'!C:C,B67,'5. Subcontracting Costs'!S:S,"&lt;&gt;Error")</f>
        <v>0</v>
      </c>
      <c r="L67" s="125">
        <f>SUMIFS('2-3-6. Travel Costs&amp;CoS&amp;EC'!U:U,'2-3-6. Travel Costs&amp;CoS&amp;EC'!C:C,B67,'2-3-6. Travel Costs&amp;CoS&amp;EC'!Y:Y,2,'2-3-6. Travel Costs&amp;CoS&amp;EC'!X:X,"&lt;&gt;Error")</f>
        <v>0</v>
      </c>
      <c r="M67" s="127">
        <f t="shared" si="3"/>
        <v>0</v>
      </c>
    </row>
    <row r="68" spans="2:13" s="53" customFormat="1" x14ac:dyDescent="0.4">
      <c r="B68" s="177" t="s">
        <v>137</v>
      </c>
      <c r="C68" s="93"/>
      <c r="D68" s="93"/>
      <c r="E68" s="149"/>
      <c r="F68" s="150" t="str">
        <f t="shared" si="2"/>
        <v/>
      </c>
      <c r="G68" s="76">
        <f>SUMIFS('1. Staff Costs'!P:P,'1. Staff Costs'!C:C,B68,'1. Staff Costs'!Q:Q,"&lt;&gt;Error")</f>
        <v>0</v>
      </c>
      <c r="H68" s="76">
        <f>SUMIFS('2-3-6. Travel Costs&amp;CoS&amp;EC'!U:U,'2-3-6. Travel Costs&amp;CoS&amp;EC'!C:C,B68,'2-3-6. Travel Costs&amp;CoS&amp;EC'!Y:Y,1,'2-3-6. Travel Costs&amp;CoS&amp;EC'!X:X,"&lt;&gt;Error")</f>
        <v>0</v>
      </c>
      <c r="I68" s="76">
        <f>SUMIFS('2-3-6. Travel Costs&amp;CoS&amp;EC'!V:V,'2-3-6. Travel Costs&amp;CoS&amp;EC'!C:C,B68,'2-3-6. Travel Costs&amp;CoS&amp;EC'!X:X,"&lt;&gt;Error")</f>
        <v>0</v>
      </c>
      <c r="J68" s="76">
        <f>SUMIFS('4. Equipment Costs'!R:R,'4. Equipment Costs'!C:C,B68,'4. Equipment Costs'!S:S,"&lt;&gt;Error")</f>
        <v>0</v>
      </c>
      <c r="K68" s="76">
        <f>SUMIFS('5. Subcontracting Costs'!R:R,'5. Subcontracting Costs'!C:C,B68,'5. Subcontracting Costs'!S:S,"&lt;&gt;Error")</f>
        <v>0</v>
      </c>
      <c r="L68" s="125">
        <f>SUMIFS('2-3-6. Travel Costs&amp;CoS&amp;EC'!U:U,'2-3-6. Travel Costs&amp;CoS&amp;EC'!C:C,B68,'2-3-6. Travel Costs&amp;CoS&amp;EC'!Y:Y,2,'2-3-6. Travel Costs&amp;CoS&amp;EC'!X:X,"&lt;&gt;Error")</f>
        <v>0</v>
      </c>
      <c r="M68" s="127">
        <f t="shared" si="3"/>
        <v>0</v>
      </c>
    </row>
    <row r="69" spans="2:13" s="53" customFormat="1" x14ac:dyDescent="0.4">
      <c r="B69" s="177" t="s">
        <v>138</v>
      </c>
      <c r="C69" s="93"/>
      <c r="D69" s="93"/>
      <c r="E69" s="149"/>
      <c r="F69" s="150" t="str">
        <f t="shared" si="2"/>
        <v/>
      </c>
      <c r="G69" s="76">
        <f>SUMIFS('1. Staff Costs'!P:P,'1. Staff Costs'!C:C,B69,'1. Staff Costs'!Q:Q,"&lt;&gt;Error")</f>
        <v>0</v>
      </c>
      <c r="H69" s="76">
        <f>SUMIFS('2-3-6. Travel Costs&amp;CoS&amp;EC'!U:U,'2-3-6. Travel Costs&amp;CoS&amp;EC'!C:C,B69,'2-3-6. Travel Costs&amp;CoS&amp;EC'!Y:Y,1,'2-3-6. Travel Costs&amp;CoS&amp;EC'!X:X,"&lt;&gt;Error")</f>
        <v>0</v>
      </c>
      <c r="I69" s="76">
        <f>SUMIFS('2-3-6. Travel Costs&amp;CoS&amp;EC'!V:V,'2-3-6. Travel Costs&amp;CoS&amp;EC'!C:C,B69,'2-3-6. Travel Costs&amp;CoS&amp;EC'!X:X,"&lt;&gt;Error")</f>
        <v>0</v>
      </c>
      <c r="J69" s="76">
        <f>SUMIFS('4. Equipment Costs'!R:R,'4. Equipment Costs'!C:C,B69,'4. Equipment Costs'!S:S,"&lt;&gt;Error")</f>
        <v>0</v>
      </c>
      <c r="K69" s="76">
        <f>SUMIFS('5. Subcontracting Costs'!R:R,'5. Subcontracting Costs'!C:C,B69,'5. Subcontracting Costs'!S:S,"&lt;&gt;Error")</f>
        <v>0</v>
      </c>
      <c r="L69" s="125">
        <f>SUMIFS('2-3-6. Travel Costs&amp;CoS&amp;EC'!U:U,'2-3-6. Travel Costs&amp;CoS&amp;EC'!C:C,B69,'2-3-6. Travel Costs&amp;CoS&amp;EC'!Y:Y,2,'2-3-6. Travel Costs&amp;CoS&amp;EC'!X:X,"&lt;&gt;Error")</f>
        <v>0</v>
      </c>
      <c r="M69" s="127">
        <f t="shared" si="3"/>
        <v>0</v>
      </c>
    </row>
    <row r="70" spans="2:13" s="53" customFormat="1" x14ac:dyDescent="0.4">
      <c r="B70" s="177" t="s">
        <v>139</v>
      </c>
      <c r="C70" s="93"/>
      <c r="D70" s="93"/>
      <c r="E70" s="149"/>
      <c r="F70" s="150" t="str">
        <f t="shared" si="2"/>
        <v/>
      </c>
      <c r="G70" s="76">
        <f>SUMIFS('1. Staff Costs'!P:P,'1. Staff Costs'!C:C,B70,'1. Staff Costs'!Q:Q,"&lt;&gt;Error")</f>
        <v>0</v>
      </c>
      <c r="H70" s="76">
        <f>SUMIFS('2-3-6. Travel Costs&amp;CoS&amp;EC'!U:U,'2-3-6. Travel Costs&amp;CoS&amp;EC'!C:C,B70,'2-3-6. Travel Costs&amp;CoS&amp;EC'!Y:Y,1,'2-3-6. Travel Costs&amp;CoS&amp;EC'!X:X,"&lt;&gt;Error")</f>
        <v>0</v>
      </c>
      <c r="I70" s="76">
        <f>SUMIFS('2-3-6. Travel Costs&amp;CoS&amp;EC'!V:V,'2-3-6. Travel Costs&amp;CoS&amp;EC'!C:C,B70,'2-3-6. Travel Costs&amp;CoS&amp;EC'!X:X,"&lt;&gt;Error")</f>
        <v>0</v>
      </c>
      <c r="J70" s="76">
        <f>SUMIFS('4. Equipment Costs'!R:R,'4. Equipment Costs'!C:C,B70,'4. Equipment Costs'!S:S,"&lt;&gt;Error")</f>
        <v>0</v>
      </c>
      <c r="K70" s="76">
        <f>SUMIFS('5. Subcontracting Costs'!R:R,'5. Subcontracting Costs'!C:C,B70,'5. Subcontracting Costs'!S:S,"&lt;&gt;Error")</f>
        <v>0</v>
      </c>
      <c r="L70" s="125">
        <f>SUMIFS('2-3-6. Travel Costs&amp;CoS&amp;EC'!U:U,'2-3-6. Travel Costs&amp;CoS&amp;EC'!C:C,B70,'2-3-6. Travel Costs&amp;CoS&amp;EC'!Y:Y,2,'2-3-6. Travel Costs&amp;CoS&amp;EC'!X:X,"&lt;&gt;Error")</f>
        <v>0</v>
      </c>
      <c r="M70" s="127">
        <f t="shared" si="3"/>
        <v>0</v>
      </c>
    </row>
    <row r="71" spans="2:13" s="53" customFormat="1" x14ac:dyDescent="0.4">
      <c r="B71" s="177" t="s">
        <v>140</v>
      </c>
      <c r="C71" s="93"/>
      <c r="D71" s="93"/>
      <c r="E71" s="149"/>
      <c r="F71" s="150" t="str">
        <f t="shared" si="2"/>
        <v/>
      </c>
      <c r="G71" s="76">
        <f>SUMIFS('1. Staff Costs'!P:P,'1. Staff Costs'!C:C,B71,'1. Staff Costs'!Q:Q,"&lt;&gt;Error")</f>
        <v>0</v>
      </c>
      <c r="H71" s="76">
        <f>SUMIFS('2-3-6. Travel Costs&amp;CoS&amp;EC'!U:U,'2-3-6. Travel Costs&amp;CoS&amp;EC'!C:C,B71,'2-3-6. Travel Costs&amp;CoS&amp;EC'!Y:Y,1,'2-3-6. Travel Costs&amp;CoS&amp;EC'!X:X,"&lt;&gt;Error")</f>
        <v>0</v>
      </c>
      <c r="I71" s="76">
        <f>SUMIFS('2-3-6. Travel Costs&amp;CoS&amp;EC'!V:V,'2-3-6. Travel Costs&amp;CoS&amp;EC'!C:C,B71,'2-3-6. Travel Costs&amp;CoS&amp;EC'!X:X,"&lt;&gt;Error")</f>
        <v>0</v>
      </c>
      <c r="J71" s="76">
        <f>SUMIFS('4. Equipment Costs'!R:R,'4. Equipment Costs'!C:C,B71,'4. Equipment Costs'!S:S,"&lt;&gt;Error")</f>
        <v>0</v>
      </c>
      <c r="K71" s="76">
        <f>SUMIFS('5. Subcontracting Costs'!R:R,'5. Subcontracting Costs'!C:C,B71,'5. Subcontracting Costs'!S:S,"&lt;&gt;Error")</f>
        <v>0</v>
      </c>
      <c r="L71" s="125">
        <f>SUMIFS('2-3-6. Travel Costs&amp;CoS&amp;EC'!U:U,'2-3-6. Travel Costs&amp;CoS&amp;EC'!C:C,B71,'2-3-6. Travel Costs&amp;CoS&amp;EC'!Y:Y,2,'2-3-6. Travel Costs&amp;CoS&amp;EC'!X:X,"&lt;&gt;Error")</f>
        <v>0</v>
      </c>
      <c r="M71" s="127">
        <f t="shared" si="3"/>
        <v>0</v>
      </c>
    </row>
    <row r="72" spans="2:13" s="53" customFormat="1" x14ac:dyDescent="0.4">
      <c r="B72" s="177" t="s">
        <v>141</v>
      </c>
      <c r="C72" s="93"/>
      <c r="D72" s="93"/>
      <c r="E72" s="149"/>
      <c r="F72" s="150" t="str">
        <f t="shared" si="2"/>
        <v/>
      </c>
      <c r="G72" s="76">
        <f>SUMIFS('1. Staff Costs'!P:P,'1. Staff Costs'!C:C,B72,'1. Staff Costs'!Q:Q,"&lt;&gt;Error")</f>
        <v>0</v>
      </c>
      <c r="H72" s="76">
        <f>SUMIFS('2-3-6. Travel Costs&amp;CoS&amp;EC'!U:U,'2-3-6. Travel Costs&amp;CoS&amp;EC'!C:C,B72,'2-3-6. Travel Costs&amp;CoS&amp;EC'!Y:Y,1,'2-3-6. Travel Costs&amp;CoS&amp;EC'!X:X,"&lt;&gt;Error")</f>
        <v>0</v>
      </c>
      <c r="I72" s="76">
        <f>SUMIFS('2-3-6. Travel Costs&amp;CoS&amp;EC'!V:V,'2-3-6. Travel Costs&amp;CoS&amp;EC'!C:C,B72,'2-3-6. Travel Costs&amp;CoS&amp;EC'!X:X,"&lt;&gt;Error")</f>
        <v>0</v>
      </c>
      <c r="J72" s="76">
        <f>SUMIFS('4. Equipment Costs'!R:R,'4. Equipment Costs'!C:C,B72,'4. Equipment Costs'!S:S,"&lt;&gt;Error")</f>
        <v>0</v>
      </c>
      <c r="K72" s="76">
        <f>SUMIFS('5. Subcontracting Costs'!R:R,'5. Subcontracting Costs'!C:C,B72,'5. Subcontracting Costs'!S:S,"&lt;&gt;Error")</f>
        <v>0</v>
      </c>
      <c r="L72" s="125">
        <f>SUMIFS('2-3-6. Travel Costs&amp;CoS&amp;EC'!U:U,'2-3-6. Travel Costs&amp;CoS&amp;EC'!C:C,B72,'2-3-6. Travel Costs&amp;CoS&amp;EC'!Y:Y,2,'2-3-6. Travel Costs&amp;CoS&amp;EC'!X:X,"&lt;&gt;Error")</f>
        <v>0</v>
      </c>
      <c r="M72" s="127">
        <f t="shared" si="3"/>
        <v>0</v>
      </c>
    </row>
    <row r="73" spans="2:13" s="53" customFormat="1" x14ac:dyDescent="0.4">
      <c r="B73" s="177" t="s">
        <v>146</v>
      </c>
      <c r="C73" s="93"/>
      <c r="D73" s="93"/>
      <c r="E73" s="149"/>
      <c r="F73" s="150" t="str">
        <f t="shared" si="2"/>
        <v/>
      </c>
      <c r="G73" s="76">
        <f>SUMIFS('1. Staff Costs'!P:P,'1. Staff Costs'!C:C,B73,'1. Staff Costs'!Q:Q,"&lt;&gt;Error")</f>
        <v>0</v>
      </c>
      <c r="H73" s="76">
        <f>SUMIFS('2-3-6. Travel Costs&amp;CoS&amp;EC'!U:U,'2-3-6. Travel Costs&amp;CoS&amp;EC'!C:C,B73,'2-3-6. Travel Costs&amp;CoS&amp;EC'!Y:Y,1,'2-3-6. Travel Costs&amp;CoS&amp;EC'!X:X,"&lt;&gt;Error")</f>
        <v>0</v>
      </c>
      <c r="I73" s="76">
        <f>SUMIFS('2-3-6. Travel Costs&amp;CoS&amp;EC'!V:V,'2-3-6. Travel Costs&amp;CoS&amp;EC'!C:C,B73,'2-3-6. Travel Costs&amp;CoS&amp;EC'!X:X,"&lt;&gt;Error")</f>
        <v>0</v>
      </c>
      <c r="J73" s="76">
        <f>SUMIFS('4. Equipment Costs'!R:R,'4. Equipment Costs'!C:C,B73,'4. Equipment Costs'!S:S,"&lt;&gt;Error")</f>
        <v>0</v>
      </c>
      <c r="K73" s="76">
        <f>SUMIFS('5. Subcontracting Costs'!R:R,'5. Subcontracting Costs'!C:C,B73,'5. Subcontracting Costs'!S:S,"&lt;&gt;Error")</f>
        <v>0</v>
      </c>
      <c r="L73" s="125">
        <f>SUMIFS('2-3-6. Travel Costs&amp;CoS&amp;EC'!U:U,'2-3-6. Travel Costs&amp;CoS&amp;EC'!C:C,B73,'2-3-6. Travel Costs&amp;CoS&amp;EC'!Y:Y,2,'2-3-6. Travel Costs&amp;CoS&amp;EC'!X:X,"&lt;&gt;Error")</f>
        <v>0</v>
      </c>
      <c r="M73" s="127">
        <f t="shared" si="3"/>
        <v>0</v>
      </c>
    </row>
    <row r="74" spans="2:13" s="53" customFormat="1" x14ac:dyDescent="0.4">
      <c r="B74" s="177" t="s">
        <v>147</v>
      </c>
      <c r="C74" s="93"/>
      <c r="D74" s="93"/>
      <c r="E74" s="149"/>
      <c r="F74" s="150" t="str">
        <f t="shared" si="2"/>
        <v/>
      </c>
      <c r="G74" s="76">
        <f>SUMIFS('1. Staff Costs'!P:P,'1. Staff Costs'!C:C,B74,'1. Staff Costs'!Q:Q,"&lt;&gt;Error")</f>
        <v>0</v>
      </c>
      <c r="H74" s="76">
        <f>SUMIFS('2-3-6. Travel Costs&amp;CoS&amp;EC'!U:U,'2-3-6. Travel Costs&amp;CoS&amp;EC'!C:C,B74,'2-3-6. Travel Costs&amp;CoS&amp;EC'!Y:Y,1,'2-3-6. Travel Costs&amp;CoS&amp;EC'!X:X,"&lt;&gt;Error")</f>
        <v>0</v>
      </c>
      <c r="I74" s="76">
        <f>SUMIFS('2-3-6. Travel Costs&amp;CoS&amp;EC'!V:V,'2-3-6. Travel Costs&amp;CoS&amp;EC'!C:C,B74,'2-3-6. Travel Costs&amp;CoS&amp;EC'!X:X,"&lt;&gt;Error")</f>
        <v>0</v>
      </c>
      <c r="J74" s="76">
        <f>SUMIFS('4. Equipment Costs'!R:R,'4. Equipment Costs'!C:C,B74,'4. Equipment Costs'!S:S,"&lt;&gt;Error")</f>
        <v>0</v>
      </c>
      <c r="K74" s="76">
        <f>SUMIFS('5. Subcontracting Costs'!R:R,'5. Subcontracting Costs'!C:C,B74,'5. Subcontracting Costs'!S:S,"&lt;&gt;Error")</f>
        <v>0</v>
      </c>
      <c r="L74" s="125">
        <f>SUMIFS('2-3-6. Travel Costs&amp;CoS&amp;EC'!U:U,'2-3-6. Travel Costs&amp;CoS&amp;EC'!C:C,B74,'2-3-6. Travel Costs&amp;CoS&amp;EC'!Y:Y,2,'2-3-6. Travel Costs&amp;CoS&amp;EC'!X:X,"&lt;&gt;Error")</f>
        <v>0</v>
      </c>
      <c r="M74" s="127">
        <f t="shared" si="3"/>
        <v>0</v>
      </c>
    </row>
    <row r="75" spans="2:13" s="53" customFormat="1" x14ac:dyDescent="0.4">
      <c r="B75" s="177" t="s">
        <v>148</v>
      </c>
      <c r="C75" s="93"/>
      <c r="D75" s="93"/>
      <c r="E75" s="149"/>
      <c r="F75" s="150" t="str">
        <f t="shared" si="2"/>
        <v/>
      </c>
      <c r="G75" s="76">
        <f>SUMIFS('1. Staff Costs'!P:P,'1. Staff Costs'!C:C,B75,'1. Staff Costs'!Q:Q,"&lt;&gt;Error")</f>
        <v>0</v>
      </c>
      <c r="H75" s="76">
        <f>SUMIFS('2-3-6. Travel Costs&amp;CoS&amp;EC'!U:U,'2-3-6. Travel Costs&amp;CoS&amp;EC'!C:C,B75,'2-3-6. Travel Costs&amp;CoS&amp;EC'!Y:Y,1,'2-3-6. Travel Costs&amp;CoS&amp;EC'!X:X,"&lt;&gt;Error")</f>
        <v>0</v>
      </c>
      <c r="I75" s="76">
        <f>SUMIFS('2-3-6. Travel Costs&amp;CoS&amp;EC'!V:V,'2-3-6. Travel Costs&amp;CoS&amp;EC'!C:C,B75,'2-3-6. Travel Costs&amp;CoS&amp;EC'!X:X,"&lt;&gt;Error")</f>
        <v>0</v>
      </c>
      <c r="J75" s="76">
        <f>SUMIFS('4. Equipment Costs'!R:R,'4. Equipment Costs'!C:C,B75,'4. Equipment Costs'!S:S,"&lt;&gt;Error")</f>
        <v>0</v>
      </c>
      <c r="K75" s="76">
        <f>SUMIFS('5. Subcontracting Costs'!R:R,'5. Subcontracting Costs'!C:C,B75,'5. Subcontracting Costs'!S:S,"&lt;&gt;Error")</f>
        <v>0</v>
      </c>
      <c r="L75" s="125">
        <f>SUMIFS('2-3-6. Travel Costs&amp;CoS&amp;EC'!U:U,'2-3-6. Travel Costs&amp;CoS&amp;EC'!C:C,B75,'2-3-6. Travel Costs&amp;CoS&amp;EC'!Y:Y,2,'2-3-6. Travel Costs&amp;CoS&amp;EC'!X:X,"&lt;&gt;Error")</f>
        <v>0</v>
      </c>
      <c r="M75" s="127">
        <f t="shared" si="3"/>
        <v>0</v>
      </c>
    </row>
    <row r="76" spans="2:13" s="53" customFormat="1" x14ac:dyDescent="0.4">
      <c r="B76" s="177" t="s">
        <v>149</v>
      </c>
      <c r="C76" s="93"/>
      <c r="D76" s="93"/>
      <c r="E76" s="149"/>
      <c r="F76" s="150" t="str">
        <f t="shared" si="2"/>
        <v/>
      </c>
      <c r="G76" s="76">
        <f>SUMIFS('1. Staff Costs'!P:P,'1. Staff Costs'!C:C,B76,'1. Staff Costs'!Q:Q,"&lt;&gt;Error")</f>
        <v>0</v>
      </c>
      <c r="H76" s="76">
        <f>SUMIFS('2-3-6. Travel Costs&amp;CoS&amp;EC'!U:U,'2-3-6. Travel Costs&amp;CoS&amp;EC'!C:C,B76,'2-3-6. Travel Costs&amp;CoS&amp;EC'!Y:Y,1,'2-3-6. Travel Costs&amp;CoS&amp;EC'!X:X,"&lt;&gt;Error")</f>
        <v>0</v>
      </c>
      <c r="I76" s="76">
        <f>SUMIFS('2-3-6. Travel Costs&amp;CoS&amp;EC'!V:V,'2-3-6. Travel Costs&amp;CoS&amp;EC'!C:C,B76,'2-3-6. Travel Costs&amp;CoS&amp;EC'!X:X,"&lt;&gt;Error")</f>
        <v>0</v>
      </c>
      <c r="J76" s="76">
        <f>SUMIFS('4. Equipment Costs'!R:R,'4. Equipment Costs'!C:C,B76,'4. Equipment Costs'!S:S,"&lt;&gt;Error")</f>
        <v>0</v>
      </c>
      <c r="K76" s="76">
        <f>SUMIFS('5. Subcontracting Costs'!R:R,'5. Subcontracting Costs'!C:C,B76,'5. Subcontracting Costs'!S:S,"&lt;&gt;Error")</f>
        <v>0</v>
      </c>
      <c r="L76" s="125">
        <f>SUMIFS('2-3-6. Travel Costs&amp;CoS&amp;EC'!U:U,'2-3-6. Travel Costs&amp;CoS&amp;EC'!C:C,B76,'2-3-6. Travel Costs&amp;CoS&amp;EC'!Y:Y,2,'2-3-6. Travel Costs&amp;CoS&amp;EC'!X:X,"&lt;&gt;Error")</f>
        <v>0</v>
      </c>
      <c r="M76" s="127">
        <f t="shared" si="3"/>
        <v>0</v>
      </c>
    </row>
    <row r="77" spans="2:13" s="53" customFormat="1" x14ac:dyDescent="0.4">
      <c r="B77" s="177" t="s">
        <v>150</v>
      </c>
      <c r="C77" s="93"/>
      <c r="D77" s="93"/>
      <c r="E77" s="149"/>
      <c r="F77" s="150" t="str">
        <f t="shared" si="2"/>
        <v/>
      </c>
      <c r="G77" s="76">
        <f>SUMIFS('1. Staff Costs'!P:P,'1. Staff Costs'!C:C,B77,'1. Staff Costs'!Q:Q,"&lt;&gt;Error")</f>
        <v>0</v>
      </c>
      <c r="H77" s="76">
        <f>SUMIFS('2-3-6. Travel Costs&amp;CoS&amp;EC'!U:U,'2-3-6. Travel Costs&amp;CoS&amp;EC'!C:C,B77,'2-3-6. Travel Costs&amp;CoS&amp;EC'!Y:Y,1,'2-3-6. Travel Costs&amp;CoS&amp;EC'!X:X,"&lt;&gt;Error")</f>
        <v>0</v>
      </c>
      <c r="I77" s="76">
        <f>SUMIFS('2-3-6. Travel Costs&amp;CoS&amp;EC'!V:V,'2-3-6. Travel Costs&amp;CoS&amp;EC'!C:C,B77,'2-3-6. Travel Costs&amp;CoS&amp;EC'!X:X,"&lt;&gt;Error")</f>
        <v>0</v>
      </c>
      <c r="J77" s="76">
        <f>SUMIFS('4. Equipment Costs'!R:R,'4. Equipment Costs'!C:C,B77,'4. Equipment Costs'!S:S,"&lt;&gt;Error")</f>
        <v>0</v>
      </c>
      <c r="K77" s="76">
        <f>SUMIFS('5. Subcontracting Costs'!R:R,'5. Subcontracting Costs'!C:C,B77,'5. Subcontracting Costs'!S:S,"&lt;&gt;Error")</f>
        <v>0</v>
      </c>
      <c r="L77" s="125">
        <f>SUMIFS('2-3-6. Travel Costs&amp;CoS&amp;EC'!U:U,'2-3-6. Travel Costs&amp;CoS&amp;EC'!C:C,B77,'2-3-6. Travel Costs&amp;CoS&amp;EC'!Y:Y,2,'2-3-6. Travel Costs&amp;CoS&amp;EC'!X:X,"&lt;&gt;Error")</f>
        <v>0</v>
      </c>
      <c r="M77" s="127">
        <f t="shared" si="3"/>
        <v>0</v>
      </c>
    </row>
    <row r="78" spans="2:13" x14ac:dyDescent="0.4">
      <c r="B78" s="215" t="s">
        <v>374</v>
      </c>
      <c r="C78" s="216"/>
      <c r="D78" s="216"/>
      <c r="E78" s="216"/>
      <c r="F78" s="217"/>
      <c r="G78" s="127">
        <f>SUM(G23:G77)</f>
        <v>192844</v>
      </c>
      <c r="H78" s="127">
        <f t="shared" ref="H78:M78" si="4">SUM(H23:H77)</f>
        <v>11545</v>
      </c>
      <c r="I78" s="127">
        <f t="shared" si="4"/>
        <v>17160</v>
      </c>
      <c r="J78" s="127">
        <f t="shared" si="4"/>
        <v>50985.06</v>
      </c>
      <c r="K78" s="127">
        <f t="shared" si="4"/>
        <v>18374.530000000002</v>
      </c>
      <c r="L78" s="127">
        <f t="shared" si="4"/>
        <v>0</v>
      </c>
      <c r="M78" s="127">
        <f t="shared" si="4"/>
        <v>290908.58999999997</v>
      </c>
    </row>
    <row r="80" spans="2:13" ht="25" customHeight="1" x14ac:dyDescent="0.4">
      <c r="B80" s="200" t="s">
        <v>207</v>
      </c>
      <c r="C80" s="200"/>
      <c r="D80" s="200"/>
      <c r="E80" s="200"/>
      <c r="F80" s="200"/>
      <c r="G80" s="200"/>
      <c r="H80" s="200"/>
      <c r="I80" s="200"/>
      <c r="J80" s="200"/>
      <c r="K80" s="200"/>
      <c r="L80" s="200"/>
      <c r="M80" s="200"/>
    </row>
    <row r="81" spans="2:13" x14ac:dyDescent="0.4">
      <c r="B81" s="67"/>
      <c r="C81" s="73"/>
      <c r="D81" s="73"/>
      <c r="E81" s="73"/>
      <c r="F81" s="73"/>
      <c r="G81" s="73"/>
      <c r="H81" s="73"/>
      <c r="I81" s="73"/>
      <c r="J81" s="73"/>
      <c r="M81" s="12"/>
    </row>
    <row r="82" spans="2:13" ht="25" customHeight="1" x14ac:dyDescent="0.4">
      <c r="B82" s="11"/>
      <c r="C82" s="198" t="s">
        <v>230</v>
      </c>
      <c r="D82" s="198"/>
      <c r="E82" s="74"/>
      <c r="F82" s="66" t="s">
        <v>208</v>
      </c>
      <c r="G82" s="199" t="s">
        <v>1002</v>
      </c>
      <c r="H82" s="199"/>
      <c r="I82" s="199"/>
      <c r="J82" s="199"/>
      <c r="K82" s="199"/>
      <c r="L82" s="199"/>
      <c r="M82" s="156"/>
    </row>
    <row r="83" spans="2:13" x14ac:dyDescent="0.4">
      <c r="B83" s="11"/>
      <c r="C83" s="171"/>
      <c r="D83" s="171"/>
      <c r="E83" s="54"/>
      <c r="F83" s="54"/>
      <c r="G83" s="54"/>
      <c r="H83" s="54"/>
      <c r="I83" s="54"/>
      <c r="J83" s="54"/>
      <c r="K83" s="54"/>
      <c r="M83" s="12"/>
    </row>
    <row r="84" spans="2:13" ht="18" customHeight="1" x14ac:dyDescent="0.4">
      <c r="B84" s="11"/>
      <c r="C84" s="198"/>
      <c r="D84" s="198"/>
      <c r="E84" s="54"/>
      <c r="G84" s="54"/>
      <c r="H84" s="54"/>
      <c r="I84" s="54"/>
      <c r="J84" s="54"/>
      <c r="K84" s="54"/>
      <c r="M84" s="12"/>
    </row>
    <row r="85" spans="2:13" x14ac:dyDescent="0.4">
      <c r="B85" s="67"/>
      <c r="C85" s="68"/>
      <c r="D85" s="68"/>
      <c r="E85" s="68"/>
      <c r="F85" s="68"/>
      <c r="H85" s="68"/>
      <c r="I85" s="68"/>
      <c r="J85" s="68"/>
      <c r="M85" s="12"/>
    </row>
    <row r="86" spans="2:13" x14ac:dyDescent="0.4">
      <c r="B86" s="11"/>
      <c r="C86" s="198" t="s">
        <v>229</v>
      </c>
      <c r="D86" s="198"/>
      <c r="E86" s="198"/>
      <c r="F86" s="54"/>
      <c r="G86" s="54"/>
      <c r="H86" s="54"/>
      <c r="M86" s="12"/>
    </row>
    <row r="87" spans="2:13" x14ac:dyDescent="0.4">
      <c r="B87" s="67"/>
      <c r="C87" s="2"/>
      <c r="M87" s="12"/>
    </row>
    <row r="88" spans="2:13" s="54" customFormat="1" ht="25" customHeight="1" x14ac:dyDescent="0.35">
      <c r="B88" s="69"/>
      <c r="C88" s="197" t="s">
        <v>224</v>
      </c>
      <c r="D88" s="206" t="s">
        <v>255</v>
      </c>
      <c r="E88" s="206"/>
      <c r="F88" s="207"/>
      <c r="G88" s="207"/>
      <c r="H88" s="207"/>
      <c r="I88" s="207"/>
      <c r="J88" s="207"/>
      <c r="K88" s="207"/>
      <c r="L88" s="207"/>
      <c r="M88" s="151"/>
    </row>
    <row r="89" spans="2:13" s="54" customFormat="1" ht="25" customHeight="1" x14ac:dyDescent="0.35">
      <c r="B89" s="69"/>
      <c r="C89" s="197"/>
      <c r="D89" s="206"/>
      <c r="E89" s="206"/>
      <c r="F89" s="207"/>
      <c r="G89" s="207"/>
      <c r="H89" s="207"/>
      <c r="I89" s="207"/>
      <c r="J89" s="207"/>
      <c r="K89" s="207"/>
      <c r="L89" s="207"/>
      <c r="M89" s="151"/>
    </row>
    <row r="90" spans="2:13" s="54" customFormat="1" ht="25" customHeight="1" x14ac:dyDescent="0.35">
      <c r="B90" s="69"/>
      <c r="C90" s="197"/>
      <c r="D90" s="206"/>
      <c r="E90" s="206"/>
      <c r="F90" s="207"/>
      <c r="G90" s="207"/>
      <c r="H90" s="207"/>
      <c r="I90" s="207"/>
      <c r="J90" s="207"/>
      <c r="K90" s="207"/>
      <c r="L90" s="207"/>
      <c r="M90" s="151"/>
    </row>
    <row r="91" spans="2:13" x14ac:dyDescent="0.4">
      <c r="B91" s="8"/>
      <c r="C91" s="70"/>
      <c r="D91" s="71"/>
      <c r="E91" s="24"/>
      <c r="F91" s="72"/>
      <c r="G91" s="9"/>
      <c r="H91" s="71"/>
      <c r="I91" s="9"/>
      <c r="J91" s="9"/>
      <c r="K91" s="9"/>
      <c r="L91" s="9"/>
      <c r="M91" s="10"/>
    </row>
    <row r="92" spans="2:13" x14ac:dyDescent="0.4">
      <c r="B92" s="73"/>
      <c r="C92" s="4"/>
      <c r="G92" s="4"/>
    </row>
    <row r="93" spans="2:13" x14ac:dyDescent="0.4">
      <c r="B93" s="196" t="s">
        <v>231</v>
      </c>
      <c r="C93" s="196"/>
      <c r="D93" s="196"/>
      <c r="E93" s="196"/>
      <c r="F93" s="196"/>
      <c r="G93" s="196"/>
      <c r="H93" s="196"/>
      <c r="I93" s="196"/>
      <c r="J93" s="196"/>
      <c r="K93" s="196"/>
      <c r="L93" s="196"/>
    </row>
  </sheetData>
  <sheetProtection algorithmName="SHA-512" hashValue="dg4FZUJAQ/cOqFx+BsS6ezwJeTsNq+Glgj7DZtuWgJVHye31kcFJtmGpke3ETFJq/A16UsQ9ByJN88Md+aPZCQ==" saltValue="k4JWDf9helCUrWDAF24WSQ==" spinCount="100000" sheet="1" objects="1" scenarios="1" selectLockedCells="1"/>
  <mergeCells count="38">
    <mergeCell ref="B78:F78"/>
    <mergeCell ref="I9:J9"/>
    <mergeCell ref="B21:M21"/>
    <mergeCell ref="K9:M9"/>
    <mergeCell ref="B7:M7"/>
    <mergeCell ref="E11:F11"/>
    <mergeCell ref="C84:D84"/>
    <mergeCell ref="C82:D82"/>
    <mergeCell ref="G12:H12"/>
    <mergeCell ref="G17:H17"/>
    <mergeCell ref="G16:H16"/>
    <mergeCell ref="G15:H15"/>
    <mergeCell ref="G14:H14"/>
    <mergeCell ref="G13:H13"/>
    <mergeCell ref="B18:C19"/>
    <mergeCell ref="B80:M80"/>
    <mergeCell ref="G82:L82"/>
    <mergeCell ref="B14:C14"/>
    <mergeCell ref="B13:C13"/>
    <mergeCell ref="D18:D19"/>
    <mergeCell ref="E18:F19"/>
    <mergeCell ref="B17:C17"/>
    <mergeCell ref="B93:L93"/>
    <mergeCell ref="C88:C90"/>
    <mergeCell ref="C86:E86"/>
    <mergeCell ref="D9:F9"/>
    <mergeCell ref="B11:C11"/>
    <mergeCell ref="E16:F16"/>
    <mergeCell ref="E15:F15"/>
    <mergeCell ref="E14:F14"/>
    <mergeCell ref="E17:F17"/>
    <mergeCell ref="B9:C9"/>
    <mergeCell ref="B12:C12"/>
    <mergeCell ref="B16:C16"/>
    <mergeCell ref="B15:C15"/>
    <mergeCell ref="D88:L90"/>
    <mergeCell ref="E13:F13"/>
    <mergeCell ref="E12:F12"/>
  </mergeCells>
  <conditionalFormatting sqref="G12:H17">
    <cfRule type="cellIs" dxfId="71" priority="3" operator="notEqual">
      <formula>""</formula>
    </cfRule>
  </conditionalFormatting>
  <conditionalFormatting sqref="B9:C9">
    <cfRule type="expression" dxfId="70" priority="2">
      <formula>$D$9=""</formula>
    </cfRule>
  </conditionalFormatting>
  <conditionalFormatting sqref="F82">
    <cfRule type="expression" dxfId="69" priority="1">
      <formula>$G$82=""</formula>
    </cfRule>
  </conditionalFormatting>
  <dataValidations xWindow="451" yWindow="653" count="6">
    <dataValidation type="textLength" allowBlank="1" showInputMessage="1" showErrorMessage="1" error="Max 60 characters" prompt="Max 60 characters" sqref="C23:C77" xr:uid="{00000000-0002-0000-0100-000000000000}">
      <formula1>0</formula1>
      <formula2>60</formula2>
    </dataValidation>
    <dataValidation type="list" allowBlank="1" showInputMessage="1" showErrorMessage="1" error="Click arrow to select Country " prompt="Click arrow to select Country " sqref="D23:D77" xr:uid="{00000000-0002-0000-0100-000001000000}">
      <formula1>CountryALL</formula1>
    </dataValidation>
    <dataValidation allowBlank="1" showInputMessage="1" showErrorMessage="1" error="Please fill in the Project Number" prompt="Please fill in the Project Number" sqref="D9" xr:uid="{00000000-0002-0000-0100-000002000000}"/>
    <dataValidation type="date" allowBlank="1" showInputMessage="1" showErrorMessage="1" error="Format not correct_x000a_Should be DD/MM/YY" prompt="DD/MM/YY" sqref="F91" xr:uid="{00000000-0002-0000-0100-000003000000}">
      <formula1>36526</formula1>
      <formula2>47848</formula2>
    </dataValidation>
    <dataValidation type="custom" allowBlank="1" showInputMessage="1" showErrorMessage="1" error="2 decimals only" prompt="2 decimals only" sqref="D12:D17" xr:uid="{00000000-0002-0000-0100-000004000000}">
      <formula1>D12=INT(D12*100)/100</formula1>
    </dataValidation>
    <dataValidation type="list" allowBlank="1" showInputMessage="1" showErrorMessage="1" error="Click arrow to select Role Code" prompt="Click arrow to select Role Code" sqref="E23:E77" xr:uid="{00000000-0002-0000-0100-000005000000}">
      <formula1>Role_Code</formula1>
    </dataValidation>
  </dataValidations>
  <printOptions horizontalCentered="1"/>
  <pageMargins left="0.39370078740157483" right="0.39370078740157483" top="0.74803149606299213" bottom="0.74803149606299213" header="0.31496062992125984" footer="0.31496062992125984"/>
  <pageSetup paperSize="9" scale="30" orientation="portrait"/>
  <headerFooter>
    <oddFooter>&amp;CPage &amp;P of 3</oddFooter>
  </headerFooter>
  <drawing r:id="rId1"/>
  <extLst>
    <ext xmlns:x14="http://schemas.microsoft.com/office/spreadsheetml/2009/9/main" uri="{78C0D931-6437-407d-A8EE-F0AAD7539E65}">
      <x14:conditionalFormattings>
        <x14:conditionalFormatting xmlns:xm="http://schemas.microsoft.com/office/excel/2006/main">
          <x14:cfRule type="containsText" priority="37" operator="containsText" id="{2B1A55C0-1367-4B1E-AC08-C294F1166017}">
            <xm:f>NOT(ISERROR(SEARCH("Country not found",F23)))</xm:f>
            <xm:f>"Country not found"</xm:f>
            <x14:dxf>
              <font>
                <b/>
                <i val="0"/>
                <color theme="1"/>
              </font>
              <fill>
                <patternFill>
                  <bgColor rgb="FFFF0000"/>
                </patternFill>
              </fill>
            </x14:dxf>
          </x14:cfRule>
          <xm:sqref>F23:F77</xm:sqref>
        </x14:conditionalFormatting>
      </x14:conditionalFormatting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FFFF00"/>
    <pageSetUpPr fitToPage="1"/>
  </sheetPr>
  <dimension ref="B1:O90"/>
  <sheetViews>
    <sheetView showGridLines="0" tabSelected="1" topLeftCell="E1" zoomScale="70" zoomScaleNormal="70" zoomScaleSheetLayoutView="70" zoomScalePageLayoutView="70" workbookViewId="0">
      <selection activeCell="B7" sqref="B7:M7"/>
    </sheetView>
  </sheetViews>
  <sheetFormatPr defaultColWidth="9.1796875" defaultRowHeight="18" x14ac:dyDescent="0.4"/>
  <cols>
    <col min="1" max="1" width="1.6328125" style="2" customWidth="1"/>
    <col min="2" max="2" width="10" style="2" customWidth="1"/>
    <col min="3" max="3" width="52.6328125" style="75" customWidth="1"/>
    <col min="4" max="4" width="48.6328125" style="2" customWidth="1"/>
    <col min="5" max="6" width="24.6328125" style="2" customWidth="1"/>
    <col min="7" max="9" width="20.6328125" style="2" customWidth="1"/>
    <col min="10" max="10" width="21.6328125" style="2" customWidth="1"/>
    <col min="11" max="13" width="20.6328125" style="2" customWidth="1"/>
    <col min="14" max="14" width="1.6328125" style="2" customWidth="1"/>
    <col min="15" max="16384" width="9.1796875" style="2"/>
  </cols>
  <sheetData>
    <row r="1" spans="2:15" ht="10" customHeight="1" x14ac:dyDescent="0.4">
      <c r="G1" s="3"/>
      <c r="H1" s="3"/>
      <c r="I1" s="3"/>
      <c r="J1" s="3"/>
      <c r="K1" s="3"/>
      <c r="L1" s="3"/>
    </row>
    <row r="2" spans="2:15" x14ac:dyDescent="0.4">
      <c r="C2" s="2"/>
      <c r="G2" s="3"/>
      <c r="H2" s="3"/>
      <c r="I2" s="3"/>
      <c r="J2" s="3"/>
      <c r="K2" s="3"/>
      <c r="L2" s="3"/>
    </row>
    <row r="3" spans="2:15" x14ac:dyDescent="0.4">
      <c r="C3" s="2"/>
      <c r="D3" s="170" t="s">
        <v>129</v>
      </c>
      <c r="E3" s="4"/>
      <c r="G3" s="3"/>
      <c r="H3" s="3"/>
      <c r="I3" s="3"/>
      <c r="J3" s="3"/>
      <c r="K3" s="3"/>
      <c r="L3" s="3"/>
    </row>
    <row r="4" spans="2:15" ht="20.25" customHeight="1" x14ac:dyDescent="0.4">
      <c r="C4" s="2"/>
      <c r="D4" s="170" t="s">
        <v>191</v>
      </c>
      <c r="E4" s="4"/>
      <c r="F4" s="4"/>
      <c r="G4" s="4"/>
      <c r="H4" s="4"/>
      <c r="I4" s="4"/>
      <c r="J4" s="4"/>
      <c r="K4" s="4"/>
      <c r="L4" s="4"/>
    </row>
    <row r="5" spans="2:15" ht="20.25" customHeight="1" x14ac:dyDescent="0.4">
      <c r="C5" s="2"/>
      <c r="D5" s="4"/>
      <c r="E5" s="4"/>
      <c r="F5" s="4"/>
      <c r="G5" s="4"/>
      <c r="H5" s="4"/>
      <c r="I5" s="4"/>
      <c r="J5" s="4"/>
      <c r="K5" s="4"/>
      <c r="L5" s="4"/>
    </row>
    <row r="6" spans="2:15" ht="10" customHeight="1" x14ac:dyDescent="0.4">
      <c r="B6" s="63"/>
      <c r="C6" s="63"/>
    </row>
    <row r="7" spans="2:15" ht="50.25" customHeight="1" x14ac:dyDescent="0.4">
      <c r="B7" s="218" t="s">
        <v>364</v>
      </c>
      <c r="C7" s="218"/>
      <c r="D7" s="218"/>
      <c r="E7" s="218"/>
      <c r="F7" s="218"/>
      <c r="G7" s="218"/>
      <c r="H7" s="218"/>
      <c r="I7" s="218"/>
      <c r="J7" s="218"/>
      <c r="K7" s="218"/>
      <c r="L7" s="218"/>
      <c r="M7" s="218"/>
    </row>
    <row r="8" spans="2:15" ht="20.25" customHeight="1" x14ac:dyDescent="0.4">
      <c r="B8" s="63"/>
      <c r="C8" s="63"/>
    </row>
    <row r="9" spans="2:15" ht="40" customHeight="1" x14ac:dyDescent="0.4">
      <c r="B9" s="203" t="str">
        <f>'Final financial statement'!B9</f>
        <v>Project Number</v>
      </c>
      <c r="C9" s="204"/>
      <c r="D9" s="232" t="str">
        <f>IF('Final financial statement'!$D$9=0,"To encode in the final financial statement sheet",'Final financial statement'!$D$9)</f>
        <v>618578-EPP-1-2020-1-BE-EPPKA2-CBHE-JP</v>
      </c>
      <c r="E9" s="232"/>
      <c r="F9" s="232"/>
      <c r="G9" s="62"/>
      <c r="H9" s="65"/>
      <c r="I9" s="212" t="s">
        <v>211</v>
      </c>
      <c r="J9" s="212"/>
      <c r="K9" s="212"/>
      <c r="L9" s="202">
        <f>'Final financial statement'!K9</f>
        <v>61933.67</v>
      </c>
      <c r="M9" s="202"/>
    </row>
    <row r="10" spans="2:15" ht="20.25" customHeight="1" x14ac:dyDescent="0.4">
      <c r="C10" s="2"/>
    </row>
    <row r="11" spans="2:15" x14ac:dyDescent="0.4">
      <c r="B11" s="200" t="s">
        <v>206</v>
      </c>
      <c r="C11" s="200"/>
      <c r="D11" s="172" t="s">
        <v>200</v>
      </c>
      <c r="E11" s="203" t="s">
        <v>209</v>
      </c>
      <c r="F11" s="204"/>
      <c r="I11" s="222" t="s">
        <v>510</v>
      </c>
      <c r="J11" s="223"/>
      <c r="K11" s="224"/>
      <c r="L11" s="219">
        <f>ROUND(D18/2,2)</f>
        <v>443453.89</v>
      </c>
      <c r="M11" s="221"/>
    </row>
    <row r="12" spans="2:15" x14ac:dyDescent="0.4">
      <c r="B12" s="205" t="s">
        <v>152</v>
      </c>
      <c r="C12" s="205"/>
      <c r="D12" s="173">
        <f>'Final financial statement'!D12</f>
        <v>352887</v>
      </c>
      <c r="E12" s="201">
        <f>'Final financial statement'!E12</f>
        <v>192844</v>
      </c>
      <c r="F12" s="201"/>
      <c r="G12" s="230" t="str">
        <f>'Final financial statement'!G12</f>
        <v/>
      </c>
      <c r="H12" s="231"/>
      <c r="I12" s="225" t="s">
        <v>511</v>
      </c>
      <c r="J12" s="226"/>
      <c r="K12" s="227"/>
      <c r="L12" s="219">
        <f>ROUND(L11*0.7,2)</f>
        <v>310417.71999999997</v>
      </c>
      <c r="M12" s="221"/>
    </row>
    <row r="13" spans="2:15" x14ac:dyDescent="0.4">
      <c r="B13" s="205" t="s">
        <v>165</v>
      </c>
      <c r="C13" s="205"/>
      <c r="D13" s="173">
        <f>'Final financial statement'!D13</f>
        <v>151410</v>
      </c>
      <c r="E13" s="201">
        <f>'Final financial statement'!E13</f>
        <v>11545</v>
      </c>
      <c r="F13" s="201"/>
      <c r="G13" s="230" t="str">
        <f>'Final financial statement'!G13</f>
        <v/>
      </c>
      <c r="H13" s="231"/>
      <c r="I13" s="225" t="s">
        <v>512</v>
      </c>
      <c r="J13" s="226"/>
      <c r="K13" s="227"/>
      <c r="L13" s="219">
        <f>E18</f>
        <v>290908.59000000003</v>
      </c>
      <c r="M13" s="221"/>
    </row>
    <row r="14" spans="2:15" x14ac:dyDescent="0.4">
      <c r="B14" s="205" t="s">
        <v>166</v>
      </c>
      <c r="C14" s="205"/>
      <c r="D14" s="173">
        <f>'Final financial statement'!D14</f>
        <v>176920</v>
      </c>
      <c r="E14" s="201">
        <f>'Final financial statement'!E14</f>
        <v>17160</v>
      </c>
      <c r="F14" s="201"/>
      <c r="G14" s="230" t="str">
        <f>'Final financial statement'!G14</f>
        <v/>
      </c>
      <c r="H14" s="231"/>
      <c r="I14" s="225" t="s">
        <v>513</v>
      </c>
      <c r="J14" s="226"/>
      <c r="K14" s="227"/>
      <c r="L14" s="228">
        <f>IF(L12-L13&lt;0,0,L12-L13)</f>
        <v>19509.129999999946</v>
      </c>
      <c r="M14" s="229"/>
    </row>
    <row r="15" spans="2:15" x14ac:dyDescent="0.4">
      <c r="B15" s="205" t="s">
        <v>163</v>
      </c>
      <c r="C15" s="205"/>
      <c r="D15" s="173">
        <f>'Final financial statement'!D15</f>
        <v>117000</v>
      </c>
      <c r="E15" s="201">
        <f>'Final financial statement'!E15</f>
        <v>50985.06</v>
      </c>
      <c r="F15" s="201"/>
      <c r="G15" s="230" t="str">
        <f>'Final financial statement'!G15</f>
        <v/>
      </c>
      <c r="H15" s="231"/>
      <c r="I15" s="225" t="s">
        <v>514</v>
      </c>
      <c r="J15" s="226"/>
      <c r="K15" s="227"/>
      <c r="L15" s="228">
        <f>ROUND(D18*0.4,2)</f>
        <v>354763.11</v>
      </c>
      <c r="M15" s="229"/>
    </row>
    <row r="16" spans="2:15" ht="18" customHeight="1" x14ac:dyDescent="0.4">
      <c r="B16" s="205" t="s">
        <v>164</v>
      </c>
      <c r="C16" s="205"/>
      <c r="D16" s="173">
        <f>'Final financial statement'!D16</f>
        <v>88690.77</v>
      </c>
      <c r="E16" s="201">
        <f>'Final financial statement'!E16</f>
        <v>18374.530000000002</v>
      </c>
      <c r="F16" s="201"/>
      <c r="G16" s="230" t="str">
        <f>'Final financial statement'!G16</f>
        <v/>
      </c>
      <c r="H16" s="208"/>
      <c r="I16" s="243"/>
      <c r="J16" s="243"/>
      <c r="K16" s="243"/>
      <c r="L16" s="243"/>
      <c r="M16" s="243"/>
      <c r="O16" s="163"/>
    </row>
    <row r="17" spans="2:13" ht="18" customHeight="1" x14ac:dyDescent="0.4">
      <c r="B17" s="205" t="s">
        <v>366</v>
      </c>
      <c r="C17" s="205"/>
      <c r="D17" s="173">
        <f>'Final financial statement'!D17</f>
        <v>0</v>
      </c>
      <c r="E17" s="201">
        <f>'Final financial statement'!E17</f>
        <v>0</v>
      </c>
      <c r="F17" s="201"/>
      <c r="G17" s="230" t="str">
        <f>'Final financial statement'!G17</f>
        <v/>
      </c>
      <c r="H17" s="208"/>
      <c r="I17" s="237" t="s">
        <v>515</v>
      </c>
      <c r="J17" s="238"/>
      <c r="K17" s="239"/>
      <c r="L17" s="233">
        <f>L15-L14</f>
        <v>335253.98000000004</v>
      </c>
      <c r="M17" s="234"/>
    </row>
    <row r="18" spans="2:13" ht="18" customHeight="1" x14ac:dyDescent="0.4">
      <c r="B18" s="212" t="s">
        <v>367</v>
      </c>
      <c r="C18" s="212"/>
      <c r="D18" s="174">
        <f>'Final financial statement'!D18</f>
        <v>886907.77</v>
      </c>
      <c r="E18" s="214">
        <f>'Final financial statement'!E18</f>
        <v>290908.59000000003</v>
      </c>
      <c r="F18" s="214"/>
      <c r="G18" s="154"/>
      <c r="I18" s="240"/>
      <c r="J18" s="241"/>
      <c r="K18" s="242"/>
      <c r="L18" s="235"/>
      <c r="M18" s="236"/>
    </row>
    <row r="19" spans="2:13" ht="20.25" customHeight="1" x14ac:dyDescent="0.4">
      <c r="C19" s="2"/>
    </row>
    <row r="20" spans="2:13" ht="25" customHeight="1" x14ac:dyDescent="0.4">
      <c r="B20" s="218" t="s">
        <v>365</v>
      </c>
      <c r="C20" s="218"/>
      <c r="D20" s="218"/>
      <c r="E20" s="218"/>
      <c r="F20" s="218"/>
      <c r="G20" s="218"/>
      <c r="H20" s="218"/>
      <c r="I20" s="218"/>
      <c r="J20" s="218"/>
      <c r="K20" s="218"/>
      <c r="L20" s="218"/>
      <c r="M20" s="218"/>
    </row>
    <row r="21" spans="2:13" ht="54" customHeight="1" x14ac:dyDescent="0.4">
      <c r="B21" s="179" t="s">
        <v>142</v>
      </c>
      <c r="C21" s="64" t="s">
        <v>143</v>
      </c>
      <c r="D21" s="64" t="s">
        <v>0</v>
      </c>
      <c r="E21" s="64" t="s">
        <v>412</v>
      </c>
      <c r="F21" s="175" t="s">
        <v>471</v>
      </c>
      <c r="G21" s="175" t="s">
        <v>168</v>
      </c>
      <c r="H21" s="175" t="s">
        <v>169</v>
      </c>
      <c r="I21" s="175" t="s">
        <v>170</v>
      </c>
      <c r="J21" s="175" t="s">
        <v>171</v>
      </c>
      <c r="K21" s="175" t="s">
        <v>172</v>
      </c>
      <c r="L21" s="107" t="s">
        <v>366</v>
      </c>
      <c r="M21" s="107" t="s">
        <v>373</v>
      </c>
    </row>
    <row r="22" spans="2:13" s="53" customFormat="1" x14ac:dyDescent="0.4">
      <c r="B22" s="177" t="s">
        <v>6</v>
      </c>
      <c r="C22" s="92" t="str">
        <f>IF('Final financial statement'!C23=0,"",'Final financial statement'!C23)</f>
        <v>Association of Schools of Public Health in Europe</v>
      </c>
      <c r="D22" s="92" t="str">
        <f>IF('Final financial statement'!D23=0,"",'Final financial statement'!D23)</f>
        <v>Belgium</v>
      </c>
      <c r="E22" s="150" t="str">
        <f>IF('Final financial statement'!E23=0,"",'Final financial statement'!E23)</f>
        <v>Coord</v>
      </c>
      <c r="F22" s="150" t="str">
        <f>IF('Final financial statement'!F23=0,"",'Final financial statement'!F23)</f>
        <v>Programme Countries</v>
      </c>
      <c r="G22" s="76">
        <f>'Final financial statement'!G23</f>
        <v>34369</v>
      </c>
      <c r="H22" s="76">
        <f>'Final financial statement'!H23</f>
        <v>3345</v>
      </c>
      <c r="I22" s="76">
        <f>'Final financial statement'!I23</f>
        <v>3840</v>
      </c>
      <c r="J22" s="76">
        <f>'Final financial statement'!J23</f>
        <v>0</v>
      </c>
      <c r="K22" s="76">
        <f>'Final financial statement'!K23</f>
        <v>6698.71</v>
      </c>
      <c r="L22" s="76">
        <f>'Final financial statement'!L23</f>
        <v>0</v>
      </c>
      <c r="M22" s="127">
        <f>'Final financial statement'!M23</f>
        <v>48252.71</v>
      </c>
    </row>
    <row r="23" spans="2:13" s="53" customFormat="1" x14ac:dyDescent="0.4">
      <c r="B23" s="177" t="s">
        <v>7</v>
      </c>
      <c r="C23" s="92" t="str">
        <f>IF('Final financial statement'!C24=0,"",'Final financial statement'!C24)</f>
        <v>Ashkelon Academic College</v>
      </c>
      <c r="D23" s="92" t="str">
        <f>IF('Final financial statement'!D24=0,"",'Final financial statement'!D24)</f>
        <v>Israel</v>
      </c>
      <c r="E23" s="150" t="str">
        <f>IF('Final financial statement'!E24=0,"",'Final financial statement'!E24)</f>
        <v>Partner</v>
      </c>
      <c r="F23" s="150" t="str">
        <f>IF('Final financial statement'!F24=0,"",'Final financial statement'!F24)</f>
        <v>Partner Countries</v>
      </c>
      <c r="G23" s="76">
        <f>'Final financial statement'!G24</f>
        <v>32482</v>
      </c>
      <c r="H23" s="76">
        <f>'Final financial statement'!H24</f>
        <v>720</v>
      </c>
      <c r="I23" s="76">
        <f>'Final financial statement'!I24</f>
        <v>1200</v>
      </c>
      <c r="J23" s="76">
        <f>'Final financial statement'!J24</f>
        <v>4765.5600000000004</v>
      </c>
      <c r="K23" s="76">
        <f>'Final financial statement'!K24</f>
        <v>4925.01</v>
      </c>
      <c r="L23" s="76">
        <f>'Final financial statement'!L24</f>
        <v>0</v>
      </c>
      <c r="M23" s="127">
        <f>'Final financial statement'!M24</f>
        <v>44092.57</v>
      </c>
    </row>
    <row r="24" spans="2:13" s="53" customFormat="1" x14ac:dyDescent="0.4">
      <c r="B24" s="177" t="s">
        <v>8</v>
      </c>
      <c r="C24" s="92" t="str">
        <f>IF('Final financial statement'!C25=0,"",'Final financial statement'!C25)</f>
        <v>Hebrew University of Jerusalem</v>
      </c>
      <c r="D24" s="92" t="str">
        <f>IF('Final financial statement'!D25=0,"",'Final financial statement'!D25)</f>
        <v>Israel</v>
      </c>
      <c r="E24" s="150" t="str">
        <f>IF('Final financial statement'!E25=0,"",'Final financial statement'!E25)</f>
        <v>Partner</v>
      </c>
      <c r="F24" s="150" t="str">
        <f>IF('Final financial statement'!F25=0,"",'Final financial statement'!F25)</f>
        <v>Partner Countries</v>
      </c>
      <c r="G24" s="76">
        <f>'Final financial statement'!G25</f>
        <v>18152</v>
      </c>
      <c r="H24" s="76">
        <f>'Final financial statement'!H25</f>
        <v>1080</v>
      </c>
      <c r="I24" s="76">
        <f>'Final financial statement'!I25</f>
        <v>1200</v>
      </c>
      <c r="J24" s="76">
        <f>'Final financial statement'!J25</f>
        <v>6966.2999999999993</v>
      </c>
      <c r="K24" s="76">
        <f>'Final financial statement'!K25</f>
        <v>254.69</v>
      </c>
      <c r="L24" s="76">
        <f>'Final financial statement'!L25</f>
        <v>0</v>
      </c>
      <c r="M24" s="127">
        <f>'Final financial statement'!M25</f>
        <v>27652.989999999998</v>
      </c>
    </row>
    <row r="25" spans="2:13" s="53" customFormat="1" x14ac:dyDescent="0.4">
      <c r="B25" s="177" t="s">
        <v>9</v>
      </c>
      <c r="C25" s="92" t="str">
        <f>IF('Final financial statement'!C26=0,"",'Final financial statement'!C26)</f>
        <v>University College Cork</v>
      </c>
      <c r="D25" s="92" t="str">
        <f>IF('Final financial statement'!D26=0,"",'Final financial statement'!D26)</f>
        <v>Ireland</v>
      </c>
      <c r="E25" s="150" t="str">
        <f>IF('Final financial statement'!E26=0,"",'Final financial statement'!E26)</f>
        <v>Partner</v>
      </c>
      <c r="F25" s="150" t="str">
        <f>IF('Final financial statement'!F26=0,"",'Final financial statement'!F26)</f>
        <v>Programme Countries</v>
      </c>
      <c r="G25" s="76">
        <f>'Final financial statement'!G26</f>
        <v>23078</v>
      </c>
      <c r="H25" s="76">
        <f>'Final financial statement'!H26</f>
        <v>635</v>
      </c>
      <c r="I25" s="76">
        <f>'Final financial statement'!I26</f>
        <v>1200</v>
      </c>
      <c r="J25" s="76">
        <f>'Final financial statement'!J26</f>
        <v>0</v>
      </c>
      <c r="K25" s="76">
        <f>'Final financial statement'!K26</f>
        <v>0</v>
      </c>
      <c r="L25" s="76">
        <f>'Final financial statement'!L26</f>
        <v>0</v>
      </c>
      <c r="M25" s="127">
        <f>'Final financial statement'!M26</f>
        <v>24913</v>
      </c>
    </row>
    <row r="26" spans="2:13" s="53" customFormat="1" x14ac:dyDescent="0.4">
      <c r="B26" s="177" t="s">
        <v>10</v>
      </c>
      <c r="C26" s="92" t="str">
        <f>IF('Final financial statement'!C27=0,"",'Final financial statement'!C27)</f>
        <v>University of Haifa</v>
      </c>
      <c r="D26" s="92" t="str">
        <f>IF('Final financial statement'!D27=0,"",'Final financial statement'!D27)</f>
        <v>Israel</v>
      </c>
      <c r="E26" s="150" t="str">
        <f>IF('Final financial statement'!E27=0,"",'Final financial statement'!E27)</f>
        <v>Partner</v>
      </c>
      <c r="F26" s="150" t="str">
        <f>IF('Final financial statement'!F27=0,"",'Final financial statement'!F27)</f>
        <v>Partner Countries</v>
      </c>
      <c r="G26" s="76">
        <f>'Final financial statement'!G27</f>
        <v>9580</v>
      </c>
      <c r="H26" s="76">
        <f>'Final financial statement'!H27</f>
        <v>1300</v>
      </c>
      <c r="I26" s="76">
        <f>'Final financial statement'!I27</f>
        <v>2400</v>
      </c>
      <c r="J26" s="76">
        <f>'Final financial statement'!J27</f>
        <v>15597.369999999997</v>
      </c>
      <c r="K26" s="76">
        <f>'Final financial statement'!K27</f>
        <v>0</v>
      </c>
      <c r="L26" s="76">
        <f>'Final financial statement'!L27</f>
        <v>0</v>
      </c>
      <c r="M26" s="127">
        <f>'Final financial statement'!M27</f>
        <v>28877.369999999995</v>
      </c>
    </row>
    <row r="27" spans="2:13" s="53" customFormat="1" x14ac:dyDescent="0.4">
      <c r="B27" s="177" t="s">
        <v>11</v>
      </c>
      <c r="C27" s="92" t="str">
        <f>IF('Final financial statement'!C28=0,"",'Final financial statement'!C28)</f>
        <v>Jagiellonian University</v>
      </c>
      <c r="D27" s="92" t="str">
        <f>IF('Final financial statement'!D28=0,"",'Final financial statement'!D28)</f>
        <v>Poland</v>
      </c>
      <c r="E27" s="150" t="str">
        <f>IF('Final financial statement'!E28=0,"",'Final financial statement'!E28)</f>
        <v>Partner</v>
      </c>
      <c r="F27" s="150" t="str">
        <f>IF('Final financial statement'!F28=0,"",'Final financial statement'!F28)</f>
        <v>Programme Countries</v>
      </c>
      <c r="G27" s="76">
        <f>'Final financial statement'!G28</f>
        <v>9802</v>
      </c>
      <c r="H27" s="76">
        <f>'Final financial statement'!H28</f>
        <v>360</v>
      </c>
      <c r="I27" s="76">
        <f>'Final financial statement'!I28</f>
        <v>240</v>
      </c>
      <c r="J27" s="76">
        <f>'Final financial statement'!J28</f>
        <v>0</v>
      </c>
      <c r="K27" s="76">
        <f>'Final financial statement'!K28</f>
        <v>0</v>
      </c>
      <c r="L27" s="76">
        <f>'Final financial statement'!L28</f>
        <v>0</v>
      </c>
      <c r="M27" s="127">
        <f>'Final financial statement'!M28</f>
        <v>10402</v>
      </c>
    </row>
    <row r="28" spans="2:13" s="53" customFormat="1" x14ac:dyDescent="0.4">
      <c r="B28" s="177" t="s">
        <v>12</v>
      </c>
      <c r="C28" s="92" t="str">
        <f>IF('Final financial statement'!C29=0,"",'Final financial statement'!C29)</f>
        <v>Israeli Association of Public Health Physicians</v>
      </c>
      <c r="D28" s="92" t="str">
        <f>IF('Final financial statement'!D29=0,"",'Final financial statement'!D29)</f>
        <v>Israel</v>
      </c>
      <c r="E28" s="150" t="str">
        <f>IF('Final financial statement'!E29=0,"",'Final financial statement'!E29)</f>
        <v>Partner</v>
      </c>
      <c r="F28" s="150" t="str">
        <f>IF('Final financial statement'!F29=0,"",'Final financial statement'!F29)</f>
        <v>Partner Countries</v>
      </c>
      <c r="G28" s="76">
        <f>'Final financial statement'!G29</f>
        <v>16930</v>
      </c>
      <c r="H28" s="76">
        <f>'Final financial statement'!H29</f>
        <v>0</v>
      </c>
      <c r="I28" s="76">
        <f>'Final financial statement'!I29</f>
        <v>0</v>
      </c>
      <c r="J28" s="76">
        <f>'Final financial statement'!J29</f>
        <v>0</v>
      </c>
      <c r="K28" s="76">
        <f>'Final financial statement'!K29</f>
        <v>6496.12</v>
      </c>
      <c r="L28" s="76">
        <f>'Final financial statement'!L29</f>
        <v>0</v>
      </c>
      <c r="M28" s="127">
        <f>'Final financial statement'!M29</f>
        <v>23426.12</v>
      </c>
    </row>
    <row r="29" spans="2:13" s="53" customFormat="1" x14ac:dyDescent="0.4">
      <c r="B29" s="177" t="s">
        <v>13</v>
      </c>
      <c r="C29" s="92" t="str">
        <f>IF('Final financial statement'!C30=0,"",'Final financial statement'!C30)</f>
        <v>Swedish Red Cross University College</v>
      </c>
      <c r="D29" s="92" t="str">
        <f>IF('Final financial statement'!D30=0,"",'Final financial statement'!D30)</f>
        <v>Sweden</v>
      </c>
      <c r="E29" s="150" t="str">
        <f>IF('Final financial statement'!E30=0,"",'Final financial statement'!E30)</f>
        <v>Partner</v>
      </c>
      <c r="F29" s="150" t="str">
        <f>IF('Final financial statement'!F30=0,"",'Final financial statement'!F30)</f>
        <v>Programme Countries</v>
      </c>
      <c r="G29" s="76">
        <f>'Final financial statement'!G30</f>
        <v>15868</v>
      </c>
      <c r="H29" s="76">
        <f>'Final financial statement'!H30</f>
        <v>1885</v>
      </c>
      <c r="I29" s="76">
        <f>'Final financial statement'!I30</f>
        <v>3000</v>
      </c>
      <c r="J29" s="76">
        <f>'Final financial statement'!J30</f>
        <v>0</v>
      </c>
      <c r="K29" s="76">
        <f>'Final financial statement'!K30</f>
        <v>0</v>
      </c>
      <c r="L29" s="76">
        <f>'Final financial statement'!L30</f>
        <v>0</v>
      </c>
      <c r="M29" s="127">
        <f>'Final financial statement'!M30</f>
        <v>20753</v>
      </c>
    </row>
    <row r="30" spans="2:13" s="53" customFormat="1" x14ac:dyDescent="0.4">
      <c r="B30" s="177" t="s">
        <v>14</v>
      </c>
      <c r="C30" s="92" t="str">
        <f>IF('Final financial statement'!C31=0,"",'Final financial statement'!C31)</f>
        <v>Ben-Gurion University of the Negev</v>
      </c>
      <c r="D30" s="92" t="str">
        <f>IF('Final financial statement'!D31=0,"",'Final financial statement'!D31)</f>
        <v>Israel</v>
      </c>
      <c r="E30" s="150" t="str">
        <f>IF('Final financial statement'!E31=0,"",'Final financial statement'!E31)</f>
        <v>Partner</v>
      </c>
      <c r="F30" s="150" t="str">
        <f>IF('Final financial statement'!F31=0,"",'Final financial statement'!F31)</f>
        <v>Partner Countries</v>
      </c>
      <c r="G30" s="76">
        <f>'Final financial statement'!G31</f>
        <v>17566</v>
      </c>
      <c r="H30" s="76">
        <f>'Final financial statement'!H31</f>
        <v>1120</v>
      </c>
      <c r="I30" s="76">
        <f>'Final financial statement'!I31</f>
        <v>2160</v>
      </c>
      <c r="J30" s="76">
        <f>'Final financial statement'!J31</f>
        <v>23655.829999999998</v>
      </c>
      <c r="K30" s="76">
        <f>'Final financial statement'!K31</f>
        <v>0</v>
      </c>
      <c r="L30" s="76">
        <f>'Final financial statement'!L31</f>
        <v>0</v>
      </c>
      <c r="M30" s="127">
        <f>'Final financial statement'!M31</f>
        <v>44501.83</v>
      </c>
    </row>
    <row r="31" spans="2:13" s="53" customFormat="1" x14ac:dyDescent="0.4">
      <c r="B31" s="177" t="s">
        <v>15</v>
      </c>
      <c r="C31" s="92" t="str">
        <f>IF('Final financial statement'!C32=0,"",'Final financial statement'!C32)</f>
        <v>Maastricht University</v>
      </c>
      <c r="D31" s="92" t="str">
        <f>IF('Final financial statement'!D32=0,"",'Final financial statement'!D32)</f>
        <v>Netherlands</v>
      </c>
      <c r="E31" s="150" t="str">
        <f>IF('Final financial statement'!E32=0,"",'Final financial statement'!E32)</f>
        <v>Partner</v>
      </c>
      <c r="F31" s="150" t="str">
        <f>IF('Final financial statement'!F32=0,"",'Final financial statement'!F32)</f>
        <v>Programme Countries</v>
      </c>
      <c r="G31" s="76">
        <f>'Final financial statement'!G32</f>
        <v>15017</v>
      </c>
      <c r="H31" s="76">
        <f>'Final financial statement'!H32</f>
        <v>1100</v>
      </c>
      <c r="I31" s="76">
        <f>'Final financial statement'!I32</f>
        <v>1920</v>
      </c>
      <c r="J31" s="76">
        <f>'Final financial statement'!J32</f>
        <v>0</v>
      </c>
      <c r="K31" s="76">
        <f>'Final financial statement'!K32</f>
        <v>0</v>
      </c>
      <c r="L31" s="76">
        <f>'Final financial statement'!L32</f>
        <v>0</v>
      </c>
      <c r="M31" s="127">
        <f>'Final financial statement'!M32</f>
        <v>18037</v>
      </c>
    </row>
    <row r="32" spans="2:13" s="53" customFormat="1" x14ac:dyDescent="0.4">
      <c r="B32" s="177" t="s">
        <v>16</v>
      </c>
      <c r="C32" s="92" t="str">
        <f>IF('Final financial statement'!C33=0,"",'Final financial statement'!C33)</f>
        <v/>
      </c>
      <c r="D32" s="92" t="str">
        <f>IF('Final financial statement'!D33=0,"",'Final financial statement'!D33)</f>
        <v/>
      </c>
      <c r="E32" s="150" t="str">
        <f>IF('Final financial statement'!E33=0,"",'Final financial statement'!E33)</f>
        <v/>
      </c>
      <c r="F32" s="150" t="str">
        <f>IF('Final financial statement'!F33=0,"",'Final financial statement'!F33)</f>
        <v/>
      </c>
      <c r="G32" s="76">
        <f>'Final financial statement'!G33</f>
        <v>0</v>
      </c>
      <c r="H32" s="76">
        <f>'Final financial statement'!H33</f>
        <v>0</v>
      </c>
      <c r="I32" s="76">
        <f>'Final financial statement'!I33</f>
        <v>0</v>
      </c>
      <c r="J32" s="76">
        <f>'Final financial statement'!J33</f>
        <v>0</v>
      </c>
      <c r="K32" s="76">
        <f>'Final financial statement'!K33</f>
        <v>0</v>
      </c>
      <c r="L32" s="76">
        <f>'Final financial statement'!L33</f>
        <v>0</v>
      </c>
      <c r="M32" s="127">
        <f>'Final financial statement'!M33</f>
        <v>0</v>
      </c>
    </row>
    <row r="33" spans="2:13" s="53" customFormat="1" x14ac:dyDescent="0.4">
      <c r="B33" s="177" t="s">
        <v>17</v>
      </c>
      <c r="C33" s="92" t="str">
        <f>IF('Final financial statement'!C34=0,"",'Final financial statement'!C34)</f>
        <v/>
      </c>
      <c r="D33" s="92" t="str">
        <f>IF('Final financial statement'!D34=0,"",'Final financial statement'!D34)</f>
        <v/>
      </c>
      <c r="E33" s="150" t="str">
        <f>IF('Final financial statement'!E34=0,"",'Final financial statement'!E34)</f>
        <v/>
      </c>
      <c r="F33" s="150" t="str">
        <f>IF('Final financial statement'!F34=0,"",'Final financial statement'!F34)</f>
        <v/>
      </c>
      <c r="G33" s="76">
        <f>'Final financial statement'!G34</f>
        <v>0</v>
      </c>
      <c r="H33" s="76">
        <f>'Final financial statement'!H34</f>
        <v>0</v>
      </c>
      <c r="I33" s="76">
        <f>'Final financial statement'!I34</f>
        <v>0</v>
      </c>
      <c r="J33" s="76">
        <f>'Final financial statement'!J34</f>
        <v>0</v>
      </c>
      <c r="K33" s="76">
        <f>'Final financial statement'!K34</f>
        <v>0</v>
      </c>
      <c r="L33" s="76">
        <f>'Final financial statement'!L34</f>
        <v>0</v>
      </c>
      <c r="M33" s="127">
        <f>'Final financial statement'!M34</f>
        <v>0</v>
      </c>
    </row>
    <row r="34" spans="2:13" s="53" customFormat="1" x14ac:dyDescent="0.4">
      <c r="B34" s="177" t="s">
        <v>145</v>
      </c>
      <c r="C34" s="92" t="str">
        <f>IF('Final financial statement'!C35=0,"",'Final financial statement'!C35)</f>
        <v/>
      </c>
      <c r="D34" s="92" t="str">
        <f>IF('Final financial statement'!D35=0,"",'Final financial statement'!D35)</f>
        <v/>
      </c>
      <c r="E34" s="150" t="str">
        <f>IF('Final financial statement'!E35=0,"",'Final financial statement'!E35)</f>
        <v/>
      </c>
      <c r="F34" s="150" t="str">
        <f>IF('Final financial statement'!F35=0,"",'Final financial statement'!F35)</f>
        <v/>
      </c>
      <c r="G34" s="76">
        <f>'Final financial statement'!G35</f>
        <v>0</v>
      </c>
      <c r="H34" s="76">
        <f>'Final financial statement'!H35</f>
        <v>0</v>
      </c>
      <c r="I34" s="76">
        <f>'Final financial statement'!I35</f>
        <v>0</v>
      </c>
      <c r="J34" s="76">
        <f>'Final financial statement'!J35</f>
        <v>0</v>
      </c>
      <c r="K34" s="76">
        <f>'Final financial statement'!K35</f>
        <v>0</v>
      </c>
      <c r="L34" s="76">
        <f>'Final financial statement'!L35</f>
        <v>0</v>
      </c>
      <c r="M34" s="127">
        <f>'Final financial statement'!M35</f>
        <v>0</v>
      </c>
    </row>
    <row r="35" spans="2:13" s="53" customFormat="1" x14ac:dyDescent="0.4">
      <c r="B35" s="177" t="s">
        <v>18</v>
      </c>
      <c r="C35" s="92" t="str">
        <f>IF('Final financial statement'!C36=0,"",'Final financial statement'!C36)</f>
        <v/>
      </c>
      <c r="D35" s="92" t="str">
        <f>IF('Final financial statement'!D36=0,"",'Final financial statement'!D36)</f>
        <v/>
      </c>
      <c r="E35" s="150" t="str">
        <f>IF('Final financial statement'!E36=0,"",'Final financial statement'!E36)</f>
        <v/>
      </c>
      <c r="F35" s="150" t="str">
        <f>IF('Final financial statement'!F36=0,"",'Final financial statement'!F36)</f>
        <v/>
      </c>
      <c r="G35" s="76">
        <f>'Final financial statement'!G36</f>
        <v>0</v>
      </c>
      <c r="H35" s="76">
        <f>'Final financial statement'!H36</f>
        <v>0</v>
      </c>
      <c r="I35" s="76">
        <f>'Final financial statement'!I36</f>
        <v>0</v>
      </c>
      <c r="J35" s="76">
        <f>'Final financial statement'!J36</f>
        <v>0</v>
      </c>
      <c r="K35" s="76">
        <f>'Final financial statement'!K36</f>
        <v>0</v>
      </c>
      <c r="L35" s="76">
        <f>'Final financial statement'!L36</f>
        <v>0</v>
      </c>
      <c r="M35" s="127">
        <f>'Final financial statement'!M36</f>
        <v>0</v>
      </c>
    </row>
    <row r="36" spans="2:13" s="53" customFormat="1" x14ac:dyDescent="0.4">
      <c r="B36" s="177" t="s">
        <v>19</v>
      </c>
      <c r="C36" s="92" t="str">
        <f>IF('Final financial statement'!C37=0,"",'Final financial statement'!C37)</f>
        <v/>
      </c>
      <c r="D36" s="92" t="str">
        <f>IF('Final financial statement'!D37=0,"",'Final financial statement'!D37)</f>
        <v/>
      </c>
      <c r="E36" s="150" t="str">
        <f>IF('Final financial statement'!E37=0,"",'Final financial statement'!E37)</f>
        <v/>
      </c>
      <c r="F36" s="150" t="str">
        <f>IF('Final financial statement'!F37=0,"",'Final financial statement'!F37)</f>
        <v/>
      </c>
      <c r="G36" s="76">
        <f>'Final financial statement'!G37</f>
        <v>0</v>
      </c>
      <c r="H36" s="76">
        <f>'Final financial statement'!H37</f>
        <v>0</v>
      </c>
      <c r="I36" s="76">
        <f>'Final financial statement'!I37</f>
        <v>0</v>
      </c>
      <c r="J36" s="76">
        <f>'Final financial statement'!J37</f>
        <v>0</v>
      </c>
      <c r="K36" s="76">
        <f>'Final financial statement'!K37</f>
        <v>0</v>
      </c>
      <c r="L36" s="76">
        <f>'Final financial statement'!L37</f>
        <v>0</v>
      </c>
      <c r="M36" s="127">
        <f>'Final financial statement'!M37</f>
        <v>0</v>
      </c>
    </row>
    <row r="37" spans="2:13" s="53" customFormat="1" x14ac:dyDescent="0.4">
      <c r="B37" s="177" t="s">
        <v>20</v>
      </c>
      <c r="C37" s="92" t="str">
        <f>IF('Final financial statement'!C38=0,"",'Final financial statement'!C38)</f>
        <v/>
      </c>
      <c r="D37" s="92" t="str">
        <f>IF('Final financial statement'!D38=0,"",'Final financial statement'!D38)</f>
        <v/>
      </c>
      <c r="E37" s="150" t="str">
        <f>IF('Final financial statement'!E38=0,"",'Final financial statement'!E38)</f>
        <v/>
      </c>
      <c r="F37" s="150" t="str">
        <f>IF('Final financial statement'!F38=0,"",'Final financial statement'!F38)</f>
        <v/>
      </c>
      <c r="G37" s="76">
        <f>'Final financial statement'!G38</f>
        <v>0</v>
      </c>
      <c r="H37" s="76">
        <f>'Final financial statement'!H38</f>
        <v>0</v>
      </c>
      <c r="I37" s="76">
        <f>'Final financial statement'!I38</f>
        <v>0</v>
      </c>
      <c r="J37" s="76">
        <f>'Final financial statement'!J38</f>
        <v>0</v>
      </c>
      <c r="K37" s="76">
        <f>'Final financial statement'!K38</f>
        <v>0</v>
      </c>
      <c r="L37" s="76">
        <f>'Final financial statement'!L38</f>
        <v>0</v>
      </c>
      <c r="M37" s="127">
        <f>'Final financial statement'!M38</f>
        <v>0</v>
      </c>
    </row>
    <row r="38" spans="2:13" s="53" customFormat="1" x14ac:dyDescent="0.4">
      <c r="B38" s="177" t="s">
        <v>21</v>
      </c>
      <c r="C38" s="92" t="str">
        <f>IF('Final financial statement'!C39=0,"",'Final financial statement'!C39)</f>
        <v/>
      </c>
      <c r="D38" s="92" t="str">
        <f>IF('Final financial statement'!D39=0,"",'Final financial statement'!D39)</f>
        <v/>
      </c>
      <c r="E38" s="150" t="str">
        <f>IF('Final financial statement'!E39=0,"",'Final financial statement'!E39)</f>
        <v/>
      </c>
      <c r="F38" s="150" t="str">
        <f>IF('Final financial statement'!F39=0,"",'Final financial statement'!F39)</f>
        <v/>
      </c>
      <c r="G38" s="76">
        <f>'Final financial statement'!G39</f>
        <v>0</v>
      </c>
      <c r="H38" s="76">
        <f>'Final financial statement'!H39</f>
        <v>0</v>
      </c>
      <c r="I38" s="76">
        <f>'Final financial statement'!I39</f>
        <v>0</v>
      </c>
      <c r="J38" s="76">
        <f>'Final financial statement'!J39</f>
        <v>0</v>
      </c>
      <c r="K38" s="76">
        <f>'Final financial statement'!K39</f>
        <v>0</v>
      </c>
      <c r="L38" s="76">
        <f>'Final financial statement'!L39</f>
        <v>0</v>
      </c>
      <c r="M38" s="127">
        <f>'Final financial statement'!M39</f>
        <v>0</v>
      </c>
    </row>
    <row r="39" spans="2:13" s="53" customFormat="1" x14ac:dyDescent="0.4">
      <c r="B39" s="177" t="s">
        <v>22</v>
      </c>
      <c r="C39" s="92" t="str">
        <f>IF('Final financial statement'!C40=0,"",'Final financial statement'!C40)</f>
        <v/>
      </c>
      <c r="D39" s="92" t="str">
        <f>IF('Final financial statement'!D40=0,"",'Final financial statement'!D40)</f>
        <v/>
      </c>
      <c r="E39" s="150" t="str">
        <f>IF('Final financial statement'!E40=0,"",'Final financial statement'!E40)</f>
        <v/>
      </c>
      <c r="F39" s="150" t="str">
        <f>IF('Final financial statement'!F40=0,"",'Final financial statement'!F40)</f>
        <v/>
      </c>
      <c r="G39" s="76">
        <f>'Final financial statement'!G40</f>
        <v>0</v>
      </c>
      <c r="H39" s="76">
        <f>'Final financial statement'!H40</f>
        <v>0</v>
      </c>
      <c r="I39" s="76">
        <f>'Final financial statement'!I40</f>
        <v>0</v>
      </c>
      <c r="J39" s="76">
        <f>'Final financial statement'!J40</f>
        <v>0</v>
      </c>
      <c r="K39" s="76">
        <f>'Final financial statement'!K40</f>
        <v>0</v>
      </c>
      <c r="L39" s="76">
        <f>'Final financial statement'!L40</f>
        <v>0</v>
      </c>
      <c r="M39" s="127">
        <f>'Final financial statement'!M40</f>
        <v>0</v>
      </c>
    </row>
    <row r="40" spans="2:13" s="53" customFormat="1" x14ac:dyDescent="0.4">
      <c r="B40" s="177" t="s">
        <v>23</v>
      </c>
      <c r="C40" s="92" t="str">
        <f>IF('Final financial statement'!C41=0,"",'Final financial statement'!C41)</f>
        <v/>
      </c>
      <c r="D40" s="92" t="str">
        <f>IF('Final financial statement'!D41=0,"",'Final financial statement'!D41)</f>
        <v/>
      </c>
      <c r="E40" s="150" t="str">
        <f>IF('Final financial statement'!E41=0,"",'Final financial statement'!E41)</f>
        <v/>
      </c>
      <c r="F40" s="150" t="str">
        <f>IF('Final financial statement'!F41=0,"",'Final financial statement'!F41)</f>
        <v/>
      </c>
      <c r="G40" s="76">
        <f>'Final financial statement'!G41</f>
        <v>0</v>
      </c>
      <c r="H40" s="76">
        <f>'Final financial statement'!H41</f>
        <v>0</v>
      </c>
      <c r="I40" s="76">
        <f>'Final financial statement'!I41</f>
        <v>0</v>
      </c>
      <c r="J40" s="76">
        <f>'Final financial statement'!J41</f>
        <v>0</v>
      </c>
      <c r="K40" s="76">
        <f>'Final financial statement'!K41</f>
        <v>0</v>
      </c>
      <c r="L40" s="76">
        <f>'Final financial statement'!L41</f>
        <v>0</v>
      </c>
      <c r="M40" s="127">
        <f>'Final financial statement'!M41</f>
        <v>0</v>
      </c>
    </row>
    <row r="41" spans="2:13" s="53" customFormat="1" x14ac:dyDescent="0.4">
      <c r="B41" s="177" t="s">
        <v>24</v>
      </c>
      <c r="C41" s="92" t="str">
        <f>IF('Final financial statement'!C42=0,"",'Final financial statement'!C42)</f>
        <v/>
      </c>
      <c r="D41" s="92" t="str">
        <f>IF('Final financial statement'!D42=0,"",'Final financial statement'!D42)</f>
        <v/>
      </c>
      <c r="E41" s="150" t="str">
        <f>IF('Final financial statement'!E42=0,"",'Final financial statement'!E42)</f>
        <v/>
      </c>
      <c r="F41" s="150" t="str">
        <f>IF('Final financial statement'!F42=0,"",'Final financial statement'!F42)</f>
        <v/>
      </c>
      <c r="G41" s="76">
        <f>'Final financial statement'!G42</f>
        <v>0</v>
      </c>
      <c r="H41" s="76">
        <f>'Final financial statement'!H42</f>
        <v>0</v>
      </c>
      <c r="I41" s="76">
        <f>'Final financial statement'!I42</f>
        <v>0</v>
      </c>
      <c r="J41" s="76">
        <f>'Final financial statement'!J42</f>
        <v>0</v>
      </c>
      <c r="K41" s="76">
        <f>'Final financial statement'!K42</f>
        <v>0</v>
      </c>
      <c r="L41" s="76">
        <f>'Final financial statement'!L42</f>
        <v>0</v>
      </c>
      <c r="M41" s="127">
        <f>'Final financial statement'!M42</f>
        <v>0</v>
      </c>
    </row>
    <row r="42" spans="2:13" s="53" customFormat="1" x14ac:dyDescent="0.4">
      <c r="B42" s="177" t="s">
        <v>106</v>
      </c>
      <c r="C42" s="92" t="str">
        <f>IF('Final financial statement'!C43=0,"",'Final financial statement'!C43)</f>
        <v/>
      </c>
      <c r="D42" s="92" t="str">
        <f>IF('Final financial statement'!D43=0,"",'Final financial statement'!D43)</f>
        <v/>
      </c>
      <c r="E42" s="150" t="str">
        <f>IF('Final financial statement'!E43=0,"",'Final financial statement'!E43)</f>
        <v/>
      </c>
      <c r="F42" s="150" t="str">
        <f>IF('Final financial statement'!F43=0,"",'Final financial statement'!F43)</f>
        <v/>
      </c>
      <c r="G42" s="76">
        <f>'Final financial statement'!G43</f>
        <v>0</v>
      </c>
      <c r="H42" s="76">
        <f>'Final financial statement'!H43</f>
        <v>0</v>
      </c>
      <c r="I42" s="76">
        <f>'Final financial statement'!I43</f>
        <v>0</v>
      </c>
      <c r="J42" s="76">
        <f>'Final financial statement'!J43</f>
        <v>0</v>
      </c>
      <c r="K42" s="76">
        <f>'Final financial statement'!K43</f>
        <v>0</v>
      </c>
      <c r="L42" s="76">
        <f>'Final financial statement'!L43</f>
        <v>0</v>
      </c>
      <c r="M42" s="127">
        <f>'Final financial statement'!M43</f>
        <v>0</v>
      </c>
    </row>
    <row r="43" spans="2:13" s="53" customFormat="1" x14ac:dyDescent="0.4">
      <c r="B43" s="177" t="s">
        <v>107</v>
      </c>
      <c r="C43" s="92" t="str">
        <f>IF('Final financial statement'!C44=0,"",'Final financial statement'!C44)</f>
        <v/>
      </c>
      <c r="D43" s="92" t="str">
        <f>IF('Final financial statement'!D44=0,"",'Final financial statement'!D44)</f>
        <v/>
      </c>
      <c r="E43" s="150" t="str">
        <f>IF('Final financial statement'!E44=0,"",'Final financial statement'!E44)</f>
        <v/>
      </c>
      <c r="F43" s="150" t="str">
        <f>IF('Final financial statement'!F44=0,"",'Final financial statement'!F44)</f>
        <v/>
      </c>
      <c r="G43" s="76">
        <f>'Final financial statement'!G44</f>
        <v>0</v>
      </c>
      <c r="H43" s="76">
        <f>'Final financial statement'!H44</f>
        <v>0</v>
      </c>
      <c r="I43" s="76">
        <f>'Final financial statement'!I44</f>
        <v>0</v>
      </c>
      <c r="J43" s="76">
        <f>'Final financial statement'!J44</f>
        <v>0</v>
      </c>
      <c r="K43" s="76">
        <f>'Final financial statement'!K44</f>
        <v>0</v>
      </c>
      <c r="L43" s="76">
        <f>'Final financial statement'!L44</f>
        <v>0</v>
      </c>
      <c r="M43" s="127">
        <f>'Final financial statement'!M44</f>
        <v>0</v>
      </c>
    </row>
    <row r="44" spans="2:13" s="53" customFormat="1" x14ac:dyDescent="0.4">
      <c r="B44" s="177" t="s">
        <v>108</v>
      </c>
      <c r="C44" s="92" t="str">
        <f>IF('Final financial statement'!C45=0,"",'Final financial statement'!C45)</f>
        <v/>
      </c>
      <c r="D44" s="92" t="str">
        <f>IF('Final financial statement'!D45=0,"",'Final financial statement'!D45)</f>
        <v/>
      </c>
      <c r="E44" s="150" t="str">
        <f>IF('Final financial statement'!E45=0,"",'Final financial statement'!E45)</f>
        <v/>
      </c>
      <c r="F44" s="150" t="str">
        <f>IF('Final financial statement'!F45=0,"",'Final financial statement'!F45)</f>
        <v/>
      </c>
      <c r="G44" s="76">
        <f>'Final financial statement'!G45</f>
        <v>0</v>
      </c>
      <c r="H44" s="76">
        <f>'Final financial statement'!H45</f>
        <v>0</v>
      </c>
      <c r="I44" s="76">
        <f>'Final financial statement'!I45</f>
        <v>0</v>
      </c>
      <c r="J44" s="76">
        <f>'Final financial statement'!J45</f>
        <v>0</v>
      </c>
      <c r="K44" s="76">
        <f>'Final financial statement'!K45</f>
        <v>0</v>
      </c>
      <c r="L44" s="76">
        <f>'Final financial statement'!L45</f>
        <v>0</v>
      </c>
      <c r="M44" s="127">
        <f>'Final financial statement'!M45</f>
        <v>0</v>
      </c>
    </row>
    <row r="45" spans="2:13" s="53" customFormat="1" x14ac:dyDescent="0.4">
      <c r="B45" s="177" t="s">
        <v>109</v>
      </c>
      <c r="C45" s="92" t="str">
        <f>IF('Final financial statement'!C46=0,"",'Final financial statement'!C46)</f>
        <v/>
      </c>
      <c r="D45" s="92" t="str">
        <f>IF('Final financial statement'!D46=0,"",'Final financial statement'!D46)</f>
        <v/>
      </c>
      <c r="E45" s="150" t="str">
        <f>IF('Final financial statement'!E46=0,"",'Final financial statement'!E46)</f>
        <v/>
      </c>
      <c r="F45" s="150" t="str">
        <f>IF('Final financial statement'!F46=0,"",'Final financial statement'!F46)</f>
        <v/>
      </c>
      <c r="G45" s="76">
        <f>'Final financial statement'!G46</f>
        <v>0</v>
      </c>
      <c r="H45" s="76">
        <f>'Final financial statement'!H46</f>
        <v>0</v>
      </c>
      <c r="I45" s="76">
        <f>'Final financial statement'!I46</f>
        <v>0</v>
      </c>
      <c r="J45" s="76">
        <f>'Final financial statement'!J46</f>
        <v>0</v>
      </c>
      <c r="K45" s="76">
        <f>'Final financial statement'!K46</f>
        <v>0</v>
      </c>
      <c r="L45" s="76">
        <f>'Final financial statement'!L46</f>
        <v>0</v>
      </c>
      <c r="M45" s="127">
        <f>'Final financial statement'!M46</f>
        <v>0</v>
      </c>
    </row>
    <row r="46" spans="2:13" s="53" customFormat="1" x14ac:dyDescent="0.4">
      <c r="B46" s="177" t="s">
        <v>110</v>
      </c>
      <c r="C46" s="92" t="str">
        <f>IF('Final financial statement'!C47=0,"",'Final financial statement'!C47)</f>
        <v/>
      </c>
      <c r="D46" s="92" t="str">
        <f>IF('Final financial statement'!D47=0,"",'Final financial statement'!D47)</f>
        <v/>
      </c>
      <c r="E46" s="150" t="str">
        <f>IF('Final financial statement'!E47=0,"",'Final financial statement'!E47)</f>
        <v/>
      </c>
      <c r="F46" s="150" t="str">
        <f>IF('Final financial statement'!F47=0,"",'Final financial statement'!F47)</f>
        <v/>
      </c>
      <c r="G46" s="76">
        <f>'Final financial statement'!G47</f>
        <v>0</v>
      </c>
      <c r="H46" s="76">
        <f>'Final financial statement'!H47</f>
        <v>0</v>
      </c>
      <c r="I46" s="76">
        <f>'Final financial statement'!I47</f>
        <v>0</v>
      </c>
      <c r="J46" s="76">
        <f>'Final financial statement'!J47</f>
        <v>0</v>
      </c>
      <c r="K46" s="76">
        <f>'Final financial statement'!K47</f>
        <v>0</v>
      </c>
      <c r="L46" s="76">
        <f>'Final financial statement'!L47</f>
        <v>0</v>
      </c>
      <c r="M46" s="127">
        <f>'Final financial statement'!M47</f>
        <v>0</v>
      </c>
    </row>
    <row r="47" spans="2:13" s="53" customFormat="1" x14ac:dyDescent="0.4">
      <c r="B47" s="177" t="s">
        <v>111</v>
      </c>
      <c r="C47" s="92" t="str">
        <f>IF('Final financial statement'!C48=0,"",'Final financial statement'!C48)</f>
        <v/>
      </c>
      <c r="D47" s="92" t="str">
        <f>IF('Final financial statement'!D48=0,"",'Final financial statement'!D48)</f>
        <v/>
      </c>
      <c r="E47" s="150" t="str">
        <f>IF('Final financial statement'!E48=0,"",'Final financial statement'!E48)</f>
        <v/>
      </c>
      <c r="F47" s="150" t="str">
        <f>IF('Final financial statement'!F48=0,"",'Final financial statement'!F48)</f>
        <v/>
      </c>
      <c r="G47" s="76">
        <f>'Final financial statement'!G48</f>
        <v>0</v>
      </c>
      <c r="H47" s="76">
        <f>'Final financial statement'!H48</f>
        <v>0</v>
      </c>
      <c r="I47" s="76">
        <f>'Final financial statement'!I48</f>
        <v>0</v>
      </c>
      <c r="J47" s="76">
        <f>'Final financial statement'!J48</f>
        <v>0</v>
      </c>
      <c r="K47" s="76">
        <f>'Final financial statement'!K48</f>
        <v>0</v>
      </c>
      <c r="L47" s="76">
        <f>'Final financial statement'!L48</f>
        <v>0</v>
      </c>
      <c r="M47" s="127">
        <f>'Final financial statement'!M48</f>
        <v>0</v>
      </c>
    </row>
    <row r="48" spans="2:13" s="53" customFormat="1" x14ac:dyDescent="0.4">
      <c r="B48" s="177" t="s">
        <v>112</v>
      </c>
      <c r="C48" s="92" t="str">
        <f>IF('Final financial statement'!C49=0,"",'Final financial statement'!C49)</f>
        <v/>
      </c>
      <c r="D48" s="92" t="str">
        <f>IF('Final financial statement'!D49=0,"",'Final financial statement'!D49)</f>
        <v/>
      </c>
      <c r="E48" s="150" t="str">
        <f>IF('Final financial statement'!E49=0,"",'Final financial statement'!E49)</f>
        <v/>
      </c>
      <c r="F48" s="150" t="str">
        <f>IF('Final financial statement'!F49=0,"",'Final financial statement'!F49)</f>
        <v/>
      </c>
      <c r="G48" s="76">
        <f>'Final financial statement'!G49</f>
        <v>0</v>
      </c>
      <c r="H48" s="76">
        <f>'Final financial statement'!H49</f>
        <v>0</v>
      </c>
      <c r="I48" s="76">
        <f>'Final financial statement'!I49</f>
        <v>0</v>
      </c>
      <c r="J48" s="76">
        <f>'Final financial statement'!J49</f>
        <v>0</v>
      </c>
      <c r="K48" s="76">
        <f>'Final financial statement'!K49</f>
        <v>0</v>
      </c>
      <c r="L48" s="76">
        <f>'Final financial statement'!L49</f>
        <v>0</v>
      </c>
      <c r="M48" s="127">
        <f>'Final financial statement'!M49</f>
        <v>0</v>
      </c>
    </row>
    <row r="49" spans="2:13" s="53" customFormat="1" x14ac:dyDescent="0.4">
      <c r="B49" s="177" t="s">
        <v>113</v>
      </c>
      <c r="C49" s="92" t="str">
        <f>IF('Final financial statement'!C50=0,"",'Final financial statement'!C50)</f>
        <v/>
      </c>
      <c r="D49" s="92" t="str">
        <f>IF('Final financial statement'!D50=0,"",'Final financial statement'!D50)</f>
        <v/>
      </c>
      <c r="E49" s="150" t="str">
        <f>IF('Final financial statement'!E50=0,"",'Final financial statement'!E50)</f>
        <v/>
      </c>
      <c r="F49" s="150" t="str">
        <f>IF('Final financial statement'!F50=0,"",'Final financial statement'!F50)</f>
        <v/>
      </c>
      <c r="G49" s="76">
        <f>'Final financial statement'!G50</f>
        <v>0</v>
      </c>
      <c r="H49" s="76">
        <f>'Final financial statement'!H50</f>
        <v>0</v>
      </c>
      <c r="I49" s="76">
        <f>'Final financial statement'!I50</f>
        <v>0</v>
      </c>
      <c r="J49" s="76">
        <f>'Final financial statement'!J50</f>
        <v>0</v>
      </c>
      <c r="K49" s="76">
        <f>'Final financial statement'!K50</f>
        <v>0</v>
      </c>
      <c r="L49" s="76">
        <f>'Final financial statement'!L50</f>
        <v>0</v>
      </c>
      <c r="M49" s="127">
        <f>'Final financial statement'!M50</f>
        <v>0</v>
      </c>
    </row>
    <row r="50" spans="2:13" s="53" customFormat="1" x14ac:dyDescent="0.4">
      <c r="B50" s="177" t="s">
        <v>114</v>
      </c>
      <c r="C50" s="92" t="str">
        <f>IF('Final financial statement'!C51=0,"",'Final financial statement'!C51)</f>
        <v/>
      </c>
      <c r="D50" s="92" t="str">
        <f>IF('Final financial statement'!D51=0,"",'Final financial statement'!D51)</f>
        <v/>
      </c>
      <c r="E50" s="150" t="str">
        <f>IF('Final financial statement'!E51=0,"",'Final financial statement'!E51)</f>
        <v/>
      </c>
      <c r="F50" s="150" t="str">
        <f>IF('Final financial statement'!F51=0,"",'Final financial statement'!F51)</f>
        <v/>
      </c>
      <c r="G50" s="76">
        <f>'Final financial statement'!G51</f>
        <v>0</v>
      </c>
      <c r="H50" s="76">
        <f>'Final financial statement'!H51</f>
        <v>0</v>
      </c>
      <c r="I50" s="76">
        <f>'Final financial statement'!I51</f>
        <v>0</v>
      </c>
      <c r="J50" s="76">
        <f>'Final financial statement'!J51</f>
        <v>0</v>
      </c>
      <c r="K50" s="76">
        <f>'Final financial statement'!K51</f>
        <v>0</v>
      </c>
      <c r="L50" s="76">
        <f>'Final financial statement'!L51</f>
        <v>0</v>
      </c>
      <c r="M50" s="127">
        <f>'Final financial statement'!M51</f>
        <v>0</v>
      </c>
    </row>
    <row r="51" spans="2:13" s="53" customFormat="1" x14ac:dyDescent="0.4">
      <c r="B51" s="177" t="s">
        <v>115</v>
      </c>
      <c r="C51" s="92" t="str">
        <f>IF('Final financial statement'!C52=0,"",'Final financial statement'!C52)</f>
        <v/>
      </c>
      <c r="D51" s="92" t="str">
        <f>IF('Final financial statement'!D52=0,"",'Final financial statement'!D52)</f>
        <v/>
      </c>
      <c r="E51" s="150" t="str">
        <f>IF('Final financial statement'!E52=0,"",'Final financial statement'!E52)</f>
        <v/>
      </c>
      <c r="F51" s="150" t="str">
        <f>IF('Final financial statement'!F52=0,"",'Final financial statement'!F52)</f>
        <v/>
      </c>
      <c r="G51" s="76">
        <f>'Final financial statement'!G52</f>
        <v>0</v>
      </c>
      <c r="H51" s="76">
        <f>'Final financial statement'!H52</f>
        <v>0</v>
      </c>
      <c r="I51" s="76">
        <f>'Final financial statement'!I52</f>
        <v>0</v>
      </c>
      <c r="J51" s="76">
        <f>'Final financial statement'!J52</f>
        <v>0</v>
      </c>
      <c r="K51" s="76">
        <f>'Final financial statement'!K52</f>
        <v>0</v>
      </c>
      <c r="L51" s="76">
        <f>'Final financial statement'!L52</f>
        <v>0</v>
      </c>
      <c r="M51" s="127">
        <f>'Final financial statement'!M52</f>
        <v>0</v>
      </c>
    </row>
    <row r="52" spans="2:13" s="53" customFormat="1" x14ac:dyDescent="0.4">
      <c r="B52" s="177" t="s">
        <v>116</v>
      </c>
      <c r="C52" s="92" t="str">
        <f>IF('Final financial statement'!C53=0,"",'Final financial statement'!C53)</f>
        <v/>
      </c>
      <c r="D52" s="92" t="str">
        <f>IF('Final financial statement'!D53=0,"",'Final financial statement'!D53)</f>
        <v/>
      </c>
      <c r="E52" s="150" t="str">
        <f>IF('Final financial statement'!E53=0,"",'Final financial statement'!E53)</f>
        <v/>
      </c>
      <c r="F52" s="150" t="str">
        <f>IF('Final financial statement'!F53=0,"",'Final financial statement'!F53)</f>
        <v/>
      </c>
      <c r="G52" s="76">
        <f>'Final financial statement'!G53</f>
        <v>0</v>
      </c>
      <c r="H52" s="76">
        <f>'Final financial statement'!H53</f>
        <v>0</v>
      </c>
      <c r="I52" s="76">
        <f>'Final financial statement'!I53</f>
        <v>0</v>
      </c>
      <c r="J52" s="76">
        <f>'Final financial statement'!J53</f>
        <v>0</v>
      </c>
      <c r="K52" s="76">
        <f>'Final financial statement'!K53</f>
        <v>0</v>
      </c>
      <c r="L52" s="76">
        <f>'Final financial statement'!L53</f>
        <v>0</v>
      </c>
      <c r="M52" s="127">
        <f>'Final financial statement'!M53</f>
        <v>0</v>
      </c>
    </row>
    <row r="53" spans="2:13" s="53" customFormat="1" x14ac:dyDescent="0.4">
      <c r="B53" s="177" t="s">
        <v>117</v>
      </c>
      <c r="C53" s="92" t="str">
        <f>IF('Final financial statement'!C54=0,"",'Final financial statement'!C54)</f>
        <v/>
      </c>
      <c r="D53" s="92" t="str">
        <f>IF('Final financial statement'!D54=0,"",'Final financial statement'!D54)</f>
        <v/>
      </c>
      <c r="E53" s="150" t="str">
        <f>IF('Final financial statement'!E54=0,"",'Final financial statement'!E54)</f>
        <v/>
      </c>
      <c r="F53" s="150" t="str">
        <f>IF('Final financial statement'!F54=0,"",'Final financial statement'!F54)</f>
        <v/>
      </c>
      <c r="G53" s="76">
        <f>'Final financial statement'!G54</f>
        <v>0</v>
      </c>
      <c r="H53" s="76">
        <f>'Final financial statement'!H54</f>
        <v>0</v>
      </c>
      <c r="I53" s="76">
        <f>'Final financial statement'!I54</f>
        <v>0</v>
      </c>
      <c r="J53" s="76">
        <f>'Final financial statement'!J54</f>
        <v>0</v>
      </c>
      <c r="K53" s="76">
        <f>'Final financial statement'!K54</f>
        <v>0</v>
      </c>
      <c r="L53" s="76">
        <f>'Final financial statement'!L54</f>
        <v>0</v>
      </c>
      <c r="M53" s="127">
        <f>'Final financial statement'!M54</f>
        <v>0</v>
      </c>
    </row>
    <row r="54" spans="2:13" s="53" customFormat="1" x14ac:dyDescent="0.4">
      <c r="B54" s="177" t="s">
        <v>118</v>
      </c>
      <c r="C54" s="92" t="str">
        <f>IF('Final financial statement'!C55=0,"",'Final financial statement'!C55)</f>
        <v/>
      </c>
      <c r="D54" s="92" t="str">
        <f>IF('Final financial statement'!D55=0,"",'Final financial statement'!D55)</f>
        <v/>
      </c>
      <c r="E54" s="150" t="str">
        <f>IF('Final financial statement'!E55=0,"",'Final financial statement'!E55)</f>
        <v/>
      </c>
      <c r="F54" s="150" t="str">
        <f>IF('Final financial statement'!F55=0,"",'Final financial statement'!F55)</f>
        <v/>
      </c>
      <c r="G54" s="76">
        <f>'Final financial statement'!G55</f>
        <v>0</v>
      </c>
      <c r="H54" s="76">
        <f>'Final financial statement'!H55</f>
        <v>0</v>
      </c>
      <c r="I54" s="76">
        <f>'Final financial statement'!I55</f>
        <v>0</v>
      </c>
      <c r="J54" s="76">
        <f>'Final financial statement'!J55</f>
        <v>0</v>
      </c>
      <c r="K54" s="76">
        <f>'Final financial statement'!K55</f>
        <v>0</v>
      </c>
      <c r="L54" s="76">
        <f>'Final financial statement'!L55</f>
        <v>0</v>
      </c>
      <c r="M54" s="127">
        <f>'Final financial statement'!M55</f>
        <v>0</v>
      </c>
    </row>
    <row r="55" spans="2:13" s="53" customFormat="1" x14ac:dyDescent="0.4">
      <c r="B55" s="177" t="s">
        <v>119</v>
      </c>
      <c r="C55" s="92" t="str">
        <f>IF('Final financial statement'!C56=0,"",'Final financial statement'!C56)</f>
        <v/>
      </c>
      <c r="D55" s="92" t="str">
        <f>IF('Final financial statement'!D56=0,"",'Final financial statement'!D56)</f>
        <v/>
      </c>
      <c r="E55" s="150" t="str">
        <f>IF('Final financial statement'!E56=0,"",'Final financial statement'!E56)</f>
        <v/>
      </c>
      <c r="F55" s="150" t="str">
        <f>IF('Final financial statement'!F56=0,"",'Final financial statement'!F56)</f>
        <v/>
      </c>
      <c r="G55" s="76">
        <f>'Final financial statement'!G56</f>
        <v>0</v>
      </c>
      <c r="H55" s="76">
        <f>'Final financial statement'!H56</f>
        <v>0</v>
      </c>
      <c r="I55" s="76">
        <f>'Final financial statement'!I56</f>
        <v>0</v>
      </c>
      <c r="J55" s="76">
        <f>'Final financial statement'!J56</f>
        <v>0</v>
      </c>
      <c r="K55" s="76">
        <f>'Final financial statement'!K56</f>
        <v>0</v>
      </c>
      <c r="L55" s="76">
        <f>'Final financial statement'!L56</f>
        <v>0</v>
      </c>
      <c r="M55" s="127">
        <f>'Final financial statement'!M56</f>
        <v>0</v>
      </c>
    </row>
    <row r="56" spans="2:13" s="53" customFormat="1" x14ac:dyDescent="0.4">
      <c r="B56" s="177" t="s">
        <v>120</v>
      </c>
      <c r="C56" s="92" t="str">
        <f>IF('Final financial statement'!C57=0,"",'Final financial statement'!C57)</f>
        <v/>
      </c>
      <c r="D56" s="92" t="str">
        <f>IF('Final financial statement'!D57=0,"",'Final financial statement'!D57)</f>
        <v/>
      </c>
      <c r="E56" s="150" t="str">
        <f>IF('Final financial statement'!E57=0,"",'Final financial statement'!E57)</f>
        <v/>
      </c>
      <c r="F56" s="150" t="str">
        <f>IF('Final financial statement'!F57=0,"",'Final financial statement'!F57)</f>
        <v/>
      </c>
      <c r="G56" s="76">
        <f>'Final financial statement'!G57</f>
        <v>0</v>
      </c>
      <c r="H56" s="76">
        <f>'Final financial statement'!H57</f>
        <v>0</v>
      </c>
      <c r="I56" s="76">
        <f>'Final financial statement'!I57</f>
        <v>0</v>
      </c>
      <c r="J56" s="76">
        <f>'Final financial statement'!J57</f>
        <v>0</v>
      </c>
      <c r="K56" s="76">
        <f>'Final financial statement'!K57</f>
        <v>0</v>
      </c>
      <c r="L56" s="76">
        <f>'Final financial statement'!L57</f>
        <v>0</v>
      </c>
      <c r="M56" s="127">
        <f>'Final financial statement'!M57</f>
        <v>0</v>
      </c>
    </row>
    <row r="57" spans="2:13" s="53" customFormat="1" x14ac:dyDescent="0.4">
      <c r="B57" s="177" t="s">
        <v>121</v>
      </c>
      <c r="C57" s="92" t="str">
        <f>IF('Final financial statement'!C58=0,"",'Final financial statement'!C58)</f>
        <v/>
      </c>
      <c r="D57" s="92" t="str">
        <f>IF('Final financial statement'!D58=0,"",'Final financial statement'!D58)</f>
        <v/>
      </c>
      <c r="E57" s="150" t="str">
        <f>IF('Final financial statement'!E58=0,"",'Final financial statement'!E58)</f>
        <v/>
      </c>
      <c r="F57" s="150" t="str">
        <f>IF('Final financial statement'!F58=0,"",'Final financial statement'!F58)</f>
        <v/>
      </c>
      <c r="G57" s="76">
        <f>'Final financial statement'!G58</f>
        <v>0</v>
      </c>
      <c r="H57" s="76">
        <f>'Final financial statement'!H58</f>
        <v>0</v>
      </c>
      <c r="I57" s="76">
        <f>'Final financial statement'!I58</f>
        <v>0</v>
      </c>
      <c r="J57" s="76">
        <f>'Final financial statement'!J58</f>
        <v>0</v>
      </c>
      <c r="K57" s="76">
        <f>'Final financial statement'!K58</f>
        <v>0</v>
      </c>
      <c r="L57" s="76">
        <f>'Final financial statement'!L58</f>
        <v>0</v>
      </c>
      <c r="M57" s="127">
        <f>'Final financial statement'!M58</f>
        <v>0</v>
      </c>
    </row>
    <row r="58" spans="2:13" s="53" customFormat="1" x14ac:dyDescent="0.4">
      <c r="B58" s="177" t="s">
        <v>122</v>
      </c>
      <c r="C58" s="92" t="str">
        <f>IF('Final financial statement'!C59=0,"",'Final financial statement'!C59)</f>
        <v/>
      </c>
      <c r="D58" s="92" t="str">
        <f>IF('Final financial statement'!D59=0,"",'Final financial statement'!D59)</f>
        <v/>
      </c>
      <c r="E58" s="150" t="str">
        <f>IF('Final financial statement'!E59=0,"",'Final financial statement'!E59)</f>
        <v/>
      </c>
      <c r="F58" s="150" t="str">
        <f>IF('Final financial statement'!F59=0,"",'Final financial statement'!F59)</f>
        <v/>
      </c>
      <c r="G58" s="76">
        <f>'Final financial statement'!G59</f>
        <v>0</v>
      </c>
      <c r="H58" s="76">
        <f>'Final financial statement'!H59</f>
        <v>0</v>
      </c>
      <c r="I58" s="76">
        <f>'Final financial statement'!I59</f>
        <v>0</v>
      </c>
      <c r="J58" s="76">
        <f>'Final financial statement'!J59</f>
        <v>0</v>
      </c>
      <c r="K58" s="76">
        <f>'Final financial statement'!K59</f>
        <v>0</v>
      </c>
      <c r="L58" s="76">
        <f>'Final financial statement'!L59</f>
        <v>0</v>
      </c>
      <c r="M58" s="127">
        <f>'Final financial statement'!M59</f>
        <v>0</v>
      </c>
    </row>
    <row r="59" spans="2:13" s="53" customFormat="1" x14ac:dyDescent="0.4">
      <c r="B59" s="177" t="s">
        <v>123</v>
      </c>
      <c r="C59" s="92" t="str">
        <f>IF('Final financial statement'!C60=0,"",'Final financial statement'!C60)</f>
        <v/>
      </c>
      <c r="D59" s="92" t="str">
        <f>IF('Final financial statement'!D60=0,"",'Final financial statement'!D60)</f>
        <v/>
      </c>
      <c r="E59" s="150" t="str">
        <f>IF('Final financial statement'!E60=0,"",'Final financial statement'!E60)</f>
        <v/>
      </c>
      <c r="F59" s="150" t="str">
        <f>IF('Final financial statement'!F60=0,"",'Final financial statement'!F60)</f>
        <v/>
      </c>
      <c r="G59" s="76">
        <f>'Final financial statement'!G60</f>
        <v>0</v>
      </c>
      <c r="H59" s="76">
        <f>'Final financial statement'!H60</f>
        <v>0</v>
      </c>
      <c r="I59" s="76">
        <f>'Final financial statement'!I60</f>
        <v>0</v>
      </c>
      <c r="J59" s="76">
        <f>'Final financial statement'!J60</f>
        <v>0</v>
      </c>
      <c r="K59" s="76">
        <f>'Final financial statement'!K60</f>
        <v>0</v>
      </c>
      <c r="L59" s="76">
        <f>'Final financial statement'!L60</f>
        <v>0</v>
      </c>
      <c r="M59" s="127">
        <f>'Final financial statement'!M60</f>
        <v>0</v>
      </c>
    </row>
    <row r="60" spans="2:13" s="53" customFormat="1" x14ac:dyDescent="0.4">
      <c r="B60" s="177" t="s">
        <v>124</v>
      </c>
      <c r="C60" s="92" t="str">
        <f>IF('Final financial statement'!C61=0,"",'Final financial statement'!C61)</f>
        <v/>
      </c>
      <c r="D60" s="92" t="str">
        <f>IF('Final financial statement'!D61=0,"",'Final financial statement'!D61)</f>
        <v/>
      </c>
      <c r="E60" s="150" t="str">
        <f>IF('Final financial statement'!E61=0,"",'Final financial statement'!E61)</f>
        <v/>
      </c>
      <c r="F60" s="150" t="str">
        <f>IF('Final financial statement'!F61=0,"",'Final financial statement'!F61)</f>
        <v/>
      </c>
      <c r="G60" s="76">
        <f>'Final financial statement'!G61</f>
        <v>0</v>
      </c>
      <c r="H60" s="76">
        <f>'Final financial statement'!H61</f>
        <v>0</v>
      </c>
      <c r="I60" s="76">
        <f>'Final financial statement'!I61</f>
        <v>0</v>
      </c>
      <c r="J60" s="76">
        <f>'Final financial statement'!J61</f>
        <v>0</v>
      </c>
      <c r="K60" s="76">
        <f>'Final financial statement'!K61</f>
        <v>0</v>
      </c>
      <c r="L60" s="76">
        <f>'Final financial statement'!L61</f>
        <v>0</v>
      </c>
      <c r="M60" s="127">
        <f>'Final financial statement'!M61</f>
        <v>0</v>
      </c>
    </row>
    <row r="61" spans="2:13" s="53" customFormat="1" x14ac:dyDescent="0.4">
      <c r="B61" s="177" t="s">
        <v>125</v>
      </c>
      <c r="C61" s="92" t="str">
        <f>IF('Final financial statement'!C62=0,"",'Final financial statement'!C62)</f>
        <v/>
      </c>
      <c r="D61" s="92" t="str">
        <f>IF('Final financial statement'!D62=0,"",'Final financial statement'!D62)</f>
        <v/>
      </c>
      <c r="E61" s="150" t="str">
        <f>IF('Final financial statement'!E62=0,"",'Final financial statement'!E62)</f>
        <v/>
      </c>
      <c r="F61" s="150" t="str">
        <f>IF('Final financial statement'!F62=0,"",'Final financial statement'!F62)</f>
        <v/>
      </c>
      <c r="G61" s="76">
        <f>'Final financial statement'!G62</f>
        <v>0</v>
      </c>
      <c r="H61" s="76">
        <f>'Final financial statement'!H62</f>
        <v>0</v>
      </c>
      <c r="I61" s="76">
        <f>'Final financial statement'!I62</f>
        <v>0</v>
      </c>
      <c r="J61" s="76">
        <f>'Final financial statement'!J62</f>
        <v>0</v>
      </c>
      <c r="K61" s="76">
        <f>'Final financial statement'!K62</f>
        <v>0</v>
      </c>
      <c r="L61" s="76">
        <f>'Final financial statement'!L62</f>
        <v>0</v>
      </c>
      <c r="M61" s="127">
        <f>'Final financial statement'!M62</f>
        <v>0</v>
      </c>
    </row>
    <row r="62" spans="2:13" s="53" customFormat="1" x14ac:dyDescent="0.4">
      <c r="B62" s="177" t="s">
        <v>132</v>
      </c>
      <c r="C62" s="92" t="str">
        <f>IF('Final financial statement'!C63=0,"",'Final financial statement'!C63)</f>
        <v/>
      </c>
      <c r="D62" s="92" t="str">
        <f>IF('Final financial statement'!D63=0,"",'Final financial statement'!D63)</f>
        <v/>
      </c>
      <c r="E62" s="150" t="str">
        <f>IF('Final financial statement'!E63=0,"",'Final financial statement'!E63)</f>
        <v/>
      </c>
      <c r="F62" s="150" t="str">
        <f>IF('Final financial statement'!F63=0,"",'Final financial statement'!F63)</f>
        <v/>
      </c>
      <c r="G62" s="76">
        <f>'Final financial statement'!G63</f>
        <v>0</v>
      </c>
      <c r="H62" s="76">
        <f>'Final financial statement'!H63</f>
        <v>0</v>
      </c>
      <c r="I62" s="76">
        <f>'Final financial statement'!I63</f>
        <v>0</v>
      </c>
      <c r="J62" s="76">
        <f>'Final financial statement'!J63</f>
        <v>0</v>
      </c>
      <c r="K62" s="76">
        <f>'Final financial statement'!K63</f>
        <v>0</v>
      </c>
      <c r="L62" s="76">
        <f>'Final financial statement'!L63</f>
        <v>0</v>
      </c>
      <c r="M62" s="127">
        <f>'Final financial statement'!M63</f>
        <v>0</v>
      </c>
    </row>
    <row r="63" spans="2:13" s="53" customFormat="1" x14ac:dyDescent="0.4">
      <c r="B63" s="177" t="s">
        <v>133</v>
      </c>
      <c r="C63" s="92" t="str">
        <f>IF('Final financial statement'!C64=0,"",'Final financial statement'!C64)</f>
        <v/>
      </c>
      <c r="D63" s="92" t="str">
        <f>IF('Final financial statement'!D64=0,"",'Final financial statement'!D64)</f>
        <v/>
      </c>
      <c r="E63" s="150" t="str">
        <f>IF('Final financial statement'!E64=0,"",'Final financial statement'!E64)</f>
        <v/>
      </c>
      <c r="F63" s="150" t="str">
        <f>IF('Final financial statement'!F64=0,"",'Final financial statement'!F64)</f>
        <v/>
      </c>
      <c r="G63" s="76">
        <f>'Final financial statement'!G64</f>
        <v>0</v>
      </c>
      <c r="H63" s="76">
        <f>'Final financial statement'!H64</f>
        <v>0</v>
      </c>
      <c r="I63" s="76">
        <f>'Final financial statement'!I64</f>
        <v>0</v>
      </c>
      <c r="J63" s="76">
        <f>'Final financial statement'!J64</f>
        <v>0</v>
      </c>
      <c r="K63" s="76">
        <f>'Final financial statement'!K64</f>
        <v>0</v>
      </c>
      <c r="L63" s="76">
        <f>'Final financial statement'!L64</f>
        <v>0</v>
      </c>
      <c r="M63" s="127">
        <f>'Final financial statement'!M64</f>
        <v>0</v>
      </c>
    </row>
    <row r="64" spans="2:13" s="53" customFormat="1" x14ac:dyDescent="0.4">
      <c r="B64" s="177" t="s">
        <v>134</v>
      </c>
      <c r="C64" s="92" t="str">
        <f>IF('Final financial statement'!C65=0,"",'Final financial statement'!C65)</f>
        <v/>
      </c>
      <c r="D64" s="92" t="str">
        <f>IF('Final financial statement'!D65=0,"",'Final financial statement'!D65)</f>
        <v/>
      </c>
      <c r="E64" s="150" t="str">
        <f>IF('Final financial statement'!E65=0,"",'Final financial statement'!E65)</f>
        <v/>
      </c>
      <c r="F64" s="150" t="str">
        <f>IF('Final financial statement'!F65=0,"",'Final financial statement'!F65)</f>
        <v/>
      </c>
      <c r="G64" s="76">
        <f>'Final financial statement'!G65</f>
        <v>0</v>
      </c>
      <c r="H64" s="76">
        <f>'Final financial statement'!H65</f>
        <v>0</v>
      </c>
      <c r="I64" s="76">
        <f>'Final financial statement'!I65</f>
        <v>0</v>
      </c>
      <c r="J64" s="76">
        <f>'Final financial statement'!J65</f>
        <v>0</v>
      </c>
      <c r="K64" s="76">
        <f>'Final financial statement'!K65</f>
        <v>0</v>
      </c>
      <c r="L64" s="76">
        <f>'Final financial statement'!L65</f>
        <v>0</v>
      </c>
      <c r="M64" s="127">
        <f>'Final financial statement'!M65</f>
        <v>0</v>
      </c>
    </row>
    <row r="65" spans="2:13" s="53" customFormat="1" x14ac:dyDescent="0.4">
      <c r="B65" s="177" t="s">
        <v>135</v>
      </c>
      <c r="C65" s="92" t="str">
        <f>IF('Final financial statement'!C66=0,"",'Final financial statement'!C66)</f>
        <v/>
      </c>
      <c r="D65" s="92" t="str">
        <f>IF('Final financial statement'!D66=0,"",'Final financial statement'!D66)</f>
        <v/>
      </c>
      <c r="E65" s="150" t="str">
        <f>IF('Final financial statement'!E66=0,"",'Final financial statement'!E66)</f>
        <v/>
      </c>
      <c r="F65" s="150" t="str">
        <f>IF('Final financial statement'!F66=0,"",'Final financial statement'!F66)</f>
        <v/>
      </c>
      <c r="G65" s="76">
        <f>'Final financial statement'!G66</f>
        <v>0</v>
      </c>
      <c r="H65" s="76">
        <f>'Final financial statement'!H66</f>
        <v>0</v>
      </c>
      <c r="I65" s="76">
        <f>'Final financial statement'!I66</f>
        <v>0</v>
      </c>
      <c r="J65" s="76">
        <f>'Final financial statement'!J66</f>
        <v>0</v>
      </c>
      <c r="K65" s="76">
        <f>'Final financial statement'!K66</f>
        <v>0</v>
      </c>
      <c r="L65" s="76">
        <f>'Final financial statement'!L66</f>
        <v>0</v>
      </c>
      <c r="M65" s="127">
        <f>'Final financial statement'!M66</f>
        <v>0</v>
      </c>
    </row>
    <row r="66" spans="2:13" s="53" customFormat="1" x14ac:dyDescent="0.4">
      <c r="B66" s="177" t="s">
        <v>136</v>
      </c>
      <c r="C66" s="92" t="str">
        <f>IF('Final financial statement'!C67=0,"",'Final financial statement'!C67)</f>
        <v/>
      </c>
      <c r="D66" s="92" t="str">
        <f>IF('Final financial statement'!D67=0,"",'Final financial statement'!D67)</f>
        <v/>
      </c>
      <c r="E66" s="150" t="str">
        <f>IF('Final financial statement'!E67=0,"",'Final financial statement'!E67)</f>
        <v/>
      </c>
      <c r="F66" s="150" t="str">
        <f>IF('Final financial statement'!F67=0,"",'Final financial statement'!F67)</f>
        <v/>
      </c>
      <c r="G66" s="76">
        <f>'Final financial statement'!G67</f>
        <v>0</v>
      </c>
      <c r="H66" s="76">
        <f>'Final financial statement'!H67</f>
        <v>0</v>
      </c>
      <c r="I66" s="76">
        <f>'Final financial statement'!I67</f>
        <v>0</v>
      </c>
      <c r="J66" s="76">
        <f>'Final financial statement'!J67</f>
        <v>0</v>
      </c>
      <c r="K66" s="76">
        <f>'Final financial statement'!K67</f>
        <v>0</v>
      </c>
      <c r="L66" s="76">
        <f>'Final financial statement'!L67</f>
        <v>0</v>
      </c>
      <c r="M66" s="127">
        <f>'Final financial statement'!M67</f>
        <v>0</v>
      </c>
    </row>
    <row r="67" spans="2:13" s="53" customFormat="1" x14ac:dyDescent="0.4">
      <c r="B67" s="177" t="s">
        <v>137</v>
      </c>
      <c r="C67" s="92" t="str">
        <f>IF('Final financial statement'!C68=0,"",'Final financial statement'!C68)</f>
        <v/>
      </c>
      <c r="D67" s="92" t="str">
        <f>IF('Final financial statement'!D68=0,"",'Final financial statement'!D68)</f>
        <v/>
      </c>
      <c r="E67" s="150" t="str">
        <f>IF('Final financial statement'!E68=0,"",'Final financial statement'!E68)</f>
        <v/>
      </c>
      <c r="F67" s="150" t="str">
        <f>IF('Final financial statement'!F68=0,"",'Final financial statement'!F68)</f>
        <v/>
      </c>
      <c r="G67" s="76">
        <f>'Final financial statement'!G68</f>
        <v>0</v>
      </c>
      <c r="H67" s="76">
        <f>'Final financial statement'!H68</f>
        <v>0</v>
      </c>
      <c r="I67" s="76">
        <f>'Final financial statement'!I68</f>
        <v>0</v>
      </c>
      <c r="J67" s="76">
        <f>'Final financial statement'!J68</f>
        <v>0</v>
      </c>
      <c r="K67" s="76">
        <f>'Final financial statement'!K68</f>
        <v>0</v>
      </c>
      <c r="L67" s="76">
        <f>'Final financial statement'!L68</f>
        <v>0</v>
      </c>
      <c r="M67" s="127">
        <f>'Final financial statement'!M68</f>
        <v>0</v>
      </c>
    </row>
    <row r="68" spans="2:13" s="53" customFormat="1" x14ac:dyDescent="0.4">
      <c r="B68" s="177" t="s">
        <v>138</v>
      </c>
      <c r="C68" s="92" t="str">
        <f>IF('Final financial statement'!C69=0,"",'Final financial statement'!C69)</f>
        <v/>
      </c>
      <c r="D68" s="92" t="str">
        <f>IF('Final financial statement'!D69=0,"",'Final financial statement'!D69)</f>
        <v/>
      </c>
      <c r="E68" s="150" t="str">
        <f>IF('Final financial statement'!E69=0,"",'Final financial statement'!E69)</f>
        <v/>
      </c>
      <c r="F68" s="150" t="str">
        <f>IF('Final financial statement'!F69=0,"",'Final financial statement'!F69)</f>
        <v/>
      </c>
      <c r="G68" s="76">
        <f>'Final financial statement'!G69</f>
        <v>0</v>
      </c>
      <c r="H68" s="76">
        <f>'Final financial statement'!H69</f>
        <v>0</v>
      </c>
      <c r="I68" s="76">
        <f>'Final financial statement'!I69</f>
        <v>0</v>
      </c>
      <c r="J68" s="76">
        <f>'Final financial statement'!J69</f>
        <v>0</v>
      </c>
      <c r="K68" s="76">
        <f>'Final financial statement'!K69</f>
        <v>0</v>
      </c>
      <c r="L68" s="76">
        <f>'Final financial statement'!L69</f>
        <v>0</v>
      </c>
      <c r="M68" s="127">
        <f>'Final financial statement'!M69</f>
        <v>0</v>
      </c>
    </row>
    <row r="69" spans="2:13" s="53" customFormat="1" x14ac:dyDescent="0.4">
      <c r="B69" s="177" t="s">
        <v>139</v>
      </c>
      <c r="C69" s="92" t="str">
        <f>IF('Final financial statement'!C70=0,"",'Final financial statement'!C70)</f>
        <v/>
      </c>
      <c r="D69" s="92" t="str">
        <f>IF('Final financial statement'!D70=0,"",'Final financial statement'!D70)</f>
        <v/>
      </c>
      <c r="E69" s="150" t="str">
        <f>IF('Final financial statement'!E70=0,"",'Final financial statement'!E70)</f>
        <v/>
      </c>
      <c r="F69" s="150" t="str">
        <f>IF('Final financial statement'!F70=0,"",'Final financial statement'!F70)</f>
        <v/>
      </c>
      <c r="G69" s="76">
        <f>'Final financial statement'!G70</f>
        <v>0</v>
      </c>
      <c r="H69" s="76">
        <f>'Final financial statement'!H70</f>
        <v>0</v>
      </c>
      <c r="I69" s="76">
        <f>'Final financial statement'!I70</f>
        <v>0</v>
      </c>
      <c r="J69" s="76">
        <f>'Final financial statement'!J70</f>
        <v>0</v>
      </c>
      <c r="K69" s="76">
        <f>'Final financial statement'!K70</f>
        <v>0</v>
      </c>
      <c r="L69" s="76">
        <f>'Final financial statement'!L70</f>
        <v>0</v>
      </c>
      <c r="M69" s="127">
        <f>'Final financial statement'!M70</f>
        <v>0</v>
      </c>
    </row>
    <row r="70" spans="2:13" s="53" customFormat="1" x14ac:dyDescent="0.4">
      <c r="B70" s="177" t="s">
        <v>140</v>
      </c>
      <c r="C70" s="92" t="str">
        <f>IF('Final financial statement'!C71=0,"",'Final financial statement'!C71)</f>
        <v/>
      </c>
      <c r="D70" s="92" t="str">
        <f>IF('Final financial statement'!D71=0,"",'Final financial statement'!D71)</f>
        <v/>
      </c>
      <c r="E70" s="150" t="str">
        <f>IF('Final financial statement'!E71=0,"",'Final financial statement'!E71)</f>
        <v/>
      </c>
      <c r="F70" s="150" t="str">
        <f>IF('Final financial statement'!F71=0,"",'Final financial statement'!F71)</f>
        <v/>
      </c>
      <c r="G70" s="76">
        <f>'Final financial statement'!G71</f>
        <v>0</v>
      </c>
      <c r="H70" s="76">
        <f>'Final financial statement'!H71</f>
        <v>0</v>
      </c>
      <c r="I70" s="76">
        <f>'Final financial statement'!I71</f>
        <v>0</v>
      </c>
      <c r="J70" s="76">
        <f>'Final financial statement'!J71</f>
        <v>0</v>
      </c>
      <c r="K70" s="76">
        <f>'Final financial statement'!K71</f>
        <v>0</v>
      </c>
      <c r="L70" s="76">
        <f>'Final financial statement'!L71</f>
        <v>0</v>
      </c>
      <c r="M70" s="127">
        <f>'Final financial statement'!M71</f>
        <v>0</v>
      </c>
    </row>
    <row r="71" spans="2:13" s="53" customFormat="1" x14ac:dyDescent="0.4">
      <c r="B71" s="177" t="s">
        <v>141</v>
      </c>
      <c r="C71" s="92" t="str">
        <f>IF('Final financial statement'!C72=0,"",'Final financial statement'!C72)</f>
        <v/>
      </c>
      <c r="D71" s="92" t="str">
        <f>IF('Final financial statement'!D72=0,"",'Final financial statement'!D72)</f>
        <v/>
      </c>
      <c r="E71" s="150" t="str">
        <f>IF('Final financial statement'!E72=0,"",'Final financial statement'!E72)</f>
        <v/>
      </c>
      <c r="F71" s="150" t="str">
        <f>IF('Final financial statement'!F72=0,"",'Final financial statement'!F72)</f>
        <v/>
      </c>
      <c r="G71" s="76">
        <f>'Final financial statement'!G72</f>
        <v>0</v>
      </c>
      <c r="H71" s="76">
        <f>'Final financial statement'!H72</f>
        <v>0</v>
      </c>
      <c r="I71" s="76">
        <f>'Final financial statement'!I72</f>
        <v>0</v>
      </c>
      <c r="J71" s="76">
        <f>'Final financial statement'!J72</f>
        <v>0</v>
      </c>
      <c r="K71" s="76">
        <f>'Final financial statement'!K72</f>
        <v>0</v>
      </c>
      <c r="L71" s="76">
        <f>'Final financial statement'!L72</f>
        <v>0</v>
      </c>
      <c r="M71" s="127">
        <f>'Final financial statement'!M72</f>
        <v>0</v>
      </c>
    </row>
    <row r="72" spans="2:13" s="53" customFormat="1" x14ac:dyDescent="0.4">
      <c r="B72" s="177" t="s">
        <v>146</v>
      </c>
      <c r="C72" s="92" t="str">
        <f>IF('Final financial statement'!C73=0,"",'Final financial statement'!C73)</f>
        <v/>
      </c>
      <c r="D72" s="92" t="str">
        <f>IF('Final financial statement'!D73=0,"",'Final financial statement'!D73)</f>
        <v/>
      </c>
      <c r="E72" s="150" t="str">
        <f>IF('Final financial statement'!E73=0,"",'Final financial statement'!E73)</f>
        <v/>
      </c>
      <c r="F72" s="150" t="str">
        <f>IF('Final financial statement'!F73=0,"",'Final financial statement'!F73)</f>
        <v/>
      </c>
      <c r="G72" s="76">
        <f>'Final financial statement'!G73</f>
        <v>0</v>
      </c>
      <c r="H72" s="76">
        <f>'Final financial statement'!H73</f>
        <v>0</v>
      </c>
      <c r="I72" s="76">
        <f>'Final financial statement'!I73</f>
        <v>0</v>
      </c>
      <c r="J72" s="76">
        <f>'Final financial statement'!J73</f>
        <v>0</v>
      </c>
      <c r="K72" s="76">
        <f>'Final financial statement'!K73</f>
        <v>0</v>
      </c>
      <c r="L72" s="76">
        <f>'Final financial statement'!L73</f>
        <v>0</v>
      </c>
      <c r="M72" s="127">
        <f>'Final financial statement'!M73</f>
        <v>0</v>
      </c>
    </row>
    <row r="73" spans="2:13" s="53" customFormat="1" x14ac:dyDescent="0.4">
      <c r="B73" s="177" t="s">
        <v>147</v>
      </c>
      <c r="C73" s="92" t="str">
        <f>IF('Final financial statement'!C74=0,"",'Final financial statement'!C74)</f>
        <v/>
      </c>
      <c r="D73" s="92" t="str">
        <f>IF('Final financial statement'!D74=0,"",'Final financial statement'!D74)</f>
        <v/>
      </c>
      <c r="E73" s="150" t="str">
        <f>IF('Final financial statement'!E74=0,"",'Final financial statement'!E74)</f>
        <v/>
      </c>
      <c r="F73" s="150" t="str">
        <f>IF('Final financial statement'!F74=0,"",'Final financial statement'!F74)</f>
        <v/>
      </c>
      <c r="G73" s="76">
        <f>'Final financial statement'!G74</f>
        <v>0</v>
      </c>
      <c r="H73" s="76">
        <f>'Final financial statement'!H74</f>
        <v>0</v>
      </c>
      <c r="I73" s="76">
        <f>'Final financial statement'!I74</f>
        <v>0</v>
      </c>
      <c r="J73" s="76">
        <f>'Final financial statement'!J74</f>
        <v>0</v>
      </c>
      <c r="K73" s="76">
        <f>'Final financial statement'!K74</f>
        <v>0</v>
      </c>
      <c r="L73" s="76">
        <f>'Final financial statement'!L74</f>
        <v>0</v>
      </c>
      <c r="M73" s="127">
        <f>'Final financial statement'!M74</f>
        <v>0</v>
      </c>
    </row>
    <row r="74" spans="2:13" s="53" customFormat="1" x14ac:dyDescent="0.4">
      <c r="B74" s="177" t="s">
        <v>148</v>
      </c>
      <c r="C74" s="92" t="str">
        <f>IF('Final financial statement'!C75=0,"",'Final financial statement'!C75)</f>
        <v/>
      </c>
      <c r="D74" s="92" t="str">
        <f>IF('Final financial statement'!D75=0,"",'Final financial statement'!D75)</f>
        <v/>
      </c>
      <c r="E74" s="150" t="str">
        <f>IF('Final financial statement'!E75=0,"",'Final financial statement'!E75)</f>
        <v/>
      </c>
      <c r="F74" s="150" t="str">
        <f>IF('Final financial statement'!F75=0,"",'Final financial statement'!F75)</f>
        <v/>
      </c>
      <c r="G74" s="76">
        <f>'Final financial statement'!G75</f>
        <v>0</v>
      </c>
      <c r="H74" s="76">
        <f>'Final financial statement'!H75</f>
        <v>0</v>
      </c>
      <c r="I74" s="76">
        <f>'Final financial statement'!I75</f>
        <v>0</v>
      </c>
      <c r="J74" s="76">
        <f>'Final financial statement'!J75</f>
        <v>0</v>
      </c>
      <c r="K74" s="76">
        <f>'Final financial statement'!K75</f>
        <v>0</v>
      </c>
      <c r="L74" s="76">
        <f>'Final financial statement'!L75</f>
        <v>0</v>
      </c>
      <c r="M74" s="127">
        <f>'Final financial statement'!M75</f>
        <v>0</v>
      </c>
    </row>
    <row r="75" spans="2:13" s="53" customFormat="1" x14ac:dyDescent="0.4">
      <c r="B75" s="177" t="s">
        <v>149</v>
      </c>
      <c r="C75" s="92" t="str">
        <f>IF('Final financial statement'!C76=0,"",'Final financial statement'!C76)</f>
        <v/>
      </c>
      <c r="D75" s="92" t="str">
        <f>IF('Final financial statement'!D76=0,"",'Final financial statement'!D76)</f>
        <v/>
      </c>
      <c r="E75" s="150" t="str">
        <f>IF('Final financial statement'!E76=0,"",'Final financial statement'!E76)</f>
        <v/>
      </c>
      <c r="F75" s="150" t="str">
        <f>IF('Final financial statement'!F76=0,"",'Final financial statement'!F76)</f>
        <v/>
      </c>
      <c r="G75" s="76">
        <f>'Final financial statement'!G76</f>
        <v>0</v>
      </c>
      <c r="H75" s="76">
        <f>'Final financial statement'!H76</f>
        <v>0</v>
      </c>
      <c r="I75" s="76">
        <f>'Final financial statement'!I76</f>
        <v>0</v>
      </c>
      <c r="J75" s="76">
        <f>'Final financial statement'!J76</f>
        <v>0</v>
      </c>
      <c r="K75" s="76">
        <f>'Final financial statement'!K76</f>
        <v>0</v>
      </c>
      <c r="L75" s="76">
        <f>'Final financial statement'!L76</f>
        <v>0</v>
      </c>
      <c r="M75" s="127">
        <f>'Final financial statement'!M76</f>
        <v>0</v>
      </c>
    </row>
    <row r="76" spans="2:13" s="53" customFormat="1" x14ac:dyDescent="0.4">
      <c r="B76" s="177" t="s">
        <v>150</v>
      </c>
      <c r="C76" s="92" t="str">
        <f>IF('Final financial statement'!C77=0,"",'Final financial statement'!C77)</f>
        <v/>
      </c>
      <c r="D76" s="92" t="str">
        <f>IF('Final financial statement'!D77=0,"",'Final financial statement'!D77)</f>
        <v/>
      </c>
      <c r="E76" s="150" t="str">
        <f>IF('Final financial statement'!E77=0,"",'Final financial statement'!E77)</f>
        <v/>
      </c>
      <c r="F76" s="150" t="str">
        <f>IF('Final financial statement'!F77=0,"",'Final financial statement'!F77)</f>
        <v/>
      </c>
      <c r="G76" s="76">
        <f>'Final financial statement'!G77</f>
        <v>0</v>
      </c>
      <c r="H76" s="76">
        <f>'Final financial statement'!H77</f>
        <v>0</v>
      </c>
      <c r="I76" s="76">
        <f>'Final financial statement'!I77</f>
        <v>0</v>
      </c>
      <c r="J76" s="76">
        <f>'Final financial statement'!J77</f>
        <v>0</v>
      </c>
      <c r="K76" s="76">
        <f>'Final financial statement'!K77</f>
        <v>0</v>
      </c>
      <c r="L76" s="76">
        <f>'Final financial statement'!L77</f>
        <v>0</v>
      </c>
      <c r="M76" s="127">
        <f>'Final financial statement'!M77</f>
        <v>0</v>
      </c>
    </row>
    <row r="77" spans="2:13" x14ac:dyDescent="0.4">
      <c r="B77" s="215" t="s">
        <v>374</v>
      </c>
      <c r="C77" s="216"/>
      <c r="D77" s="216"/>
      <c r="E77" s="216"/>
      <c r="F77" s="217"/>
      <c r="G77" s="127">
        <f>'Final financial statement'!G78</f>
        <v>192844</v>
      </c>
      <c r="H77" s="127">
        <f>'Final financial statement'!H78</f>
        <v>11545</v>
      </c>
      <c r="I77" s="127">
        <f>'Final financial statement'!I78</f>
        <v>17160</v>
      </c>
      <c r="J77" s="127">
        <f>'Final financial statement'!J78</f>
        <v>50985.06</v>
      </c>
      <c r="K77" s="127">
        <f>'Final financial statement'!K78</f>
        <v>18374.530000000002</v>
      </c>
      <c r="L77" s="127">
        <f>'Final financial statement'!L78</f>
        <v>0</v>
      </c>
      <c r="M77" s="127">
        <f>'Final financial statement'!M78</f>
        <v>290908.58999999997</v>
      </c>
    </row>
    <row r="79" spans="2:13" ht="25" customHeight="1" x14ac:dyDescent="0.4">
      <c r="B79" s="200" t="s">
        <v>253</v>
      </c>
      <c r="C79" s="200"/>
      <c r="D79" s="200"/>
      <c r="E79" s="200"/>
      <c r="F79" s="200"/>
      <c r="G79" s="200"/>
      <c r="H79" s="200"/>
      <c r="I79" s="200"/>
      <c r="J79" s="200"/>
      <c r="K79" s="200"/>
      <c r="L79" s="200"/>
      <c r="M79" s="200"/>
    </row>
    <row r="80" spans="2:13" x14ac:dyDescent="0.4">
      <c r="B80" s="67"/>
      <c r="C80" s="73"/>
      <c r="D80" s="73"/>
      <c r="E80" s="73"/>
      <c r="F80" s="73"/>
      <c r="G80" s="73"/>
      <c r="H80" s="73"/>
      <c r="I80" s="73"/>
      <c r="J80" s="73"/>
      <c r="M80" s="12"/>
    </row>
    <row r="81" spans="2:13" ht="25" customHeight="1" x14ac:dyDescent="0.4">
      <c r="B81" s="11"/>
      <c r="C81" s="198" t="s">
        <v>228</v>
      </c>
      <c r="D81" s="198"/>
      <c r="F81" s="66" t="s">
        <v>208</v>
      </c>
      <c r="G81" s="232" t="str">
        <f>IF('Final financial statement'!G82=0,"To encode in the final financial statement sheet",'Final financial statement'!G82)</f>
        <v>BE85363138900606</v>
      </c>
      <c r="H81" s="232"/>
      <c r="I81" s="232"/>
      <c r="J81" s="232"/>
      <c r="K81" s="232"/>
      <c r="L81" s="232"/>
      <c r="M81" s="12"/>
    </row>
    <row r="82" spans="2:13" x14ac:dyDescent="0.4">
      <c r="B82" s="67"/>
      <c r="C82" s="68"/>
      <c r="D82" s="68"/>
      <c r="E82" s="68"/>
      <c r="F82" s="68"/>
      <c r="H82" s="68"/>
      <c r="I82" s="68"/>
      <c r="J82" s="68"/>
      <c r="M82" s="12"/>
    </row>
    <row r="83" spans="2:13" x14ac:dyDescent="0.4">
      <c r="B83" s="11"/>
      <c r="C83" s="198" t="s">
        <v>229</v>
      </c>
      <c r="D83" s="198"/>
      <c r="E83" s="198"/>
      <c r="F83" s="54"/>
      <c r="G83" s="54"/>
      <c r="H83" s="54"/>
      <c r="M83" s="12"/>
    </row>
    <row r="84" spans="2:13" x14ac:dyDescent="0.4">
      <c r="B84" s="67"/>
      <c r="C84" s="2"/>
      <c r="M84" s="12"/>
    </row>
    <row r="85" spans="2:13" s="54" customFormat="1" ht="25" customHeight="1" x14ac:dyDescent="0.35">
      <c r="B85" s="69"/>
      <c r="C85" s="197" t="s">
        <v>224</v>
      </c>
      <c r="D85" s="206" t="s">
        <v>255</v>
      </c>
      <c r="E85" s="206"/>
      <c r="F85" s="207"/>
      <c r="G85" s="207"/>
      <c r="H85" s="207"/>
      <c r="I85" s="207"/>
      <c r="J85" s="207"/>
      <c r="K85" s="207"/>
      <c r="L85" s="207"/>
      <c r="M85" s="151"/>
    </row>
    <row r="86" spans="2:13" s="54" customFormat="1" ht="25" customHeight="1" x14ac:dyDescent="0.35">
      <c r="B86" s="69"/>
      <c r="C86" s="197"/>
      <c r="D86" s="206"/>
      <c r="E86" s="206"/>
      <c r="F86" s="207"/>
      <c r="G86" s="207"/>
      <c r="H86" s="207"/>
      <c r="I86" s="207"/>
      <c r="J86" s="207"/>
      <c r="K86" s="207"/>
      <c r="L86" s="207"/>
      <c r="M86" s="151"/>
    </row>
    <row r="87" spans="2:13" s="54" customFormat="1" ht="25" customHeight="1" x14ac:dyDescent="0.35">
      <c r="B87" s="69"/>
      <c r="C87" s="197"/>
      <c r="D87" s="206"/>
      <c r="E87" s="206"/>
      <c r="F87" s="207"/>
      <c r="G87" s="207"/>
      <c r="H87" s="207"/>
      <c r="I87" s="207"/>
      <c r="J87" s="207"/>
      <c r="K87" s="207"/>
      <c r="L87" s="207"/>
      <c r="M87" s="151"/>
    </row>
    <row r="88" spans="2:13" x14ac:dyDescent="0.4">
      <c r="B88" s="8"/>
      <c r="C88" s="70"/>
      <c r="D88" s="71"/>
      <c r="E88" s="24"/>
      <c r="F88" s="72"/>
      <c r="G88" s="9"/>
      <c r="H88" s="71"/>
      <c r="I88" s="9"/>
      <c r="J88" s="9"/>
      <c r="K88" s="9"/>
      <c r="L88" s="9"/>
      <c r="M88" s="10"/>
    </row>
    <row r="89" spans="2:13" x14ac:dyDescent="0.4">
      <c r="B89" s="73"/>
      <c r="C89" s="4"/>
      <c r="G89" s="4"/>
    </row>
    <row r="90" spans="2:13" x14ac:dyDescent="0.4">
      <c r="B90" s="196" t="s">
        <v>231</v>
      </c>
      <c r="C90" s="196"/>
      <c r="D90" s="196"/>
      <c r="E90" s="196"/>
      <c r="F90" s="196"/>
      <c r="G90" s="196"/>
      <c r="H90" s="196"/>
      <c r="I90" s="196"/>
      <c r="J90" s="196"/>
      <c r="K90" s="196"/>
      <c r="L90" s="196"/>
    </row>
  </sheetData>
  <sheetProtection algorithmName="SHA-512" hashValue="o+fUD2tM/OL8GMqsR/uEjuBJYdflxAso11iqwmP8OyT2U2hPEZm+s9Xs6zZMe4p+3JFSPVr7Dgt21nR+kaZRMg==" saltValue="EUu+bY4iTx1QOmEvULyeJg==" spinCount="100000" sheet="1" selectLockedCells="1" selectUnlockedCells="1"/>
  <mergeCells count="49">
    <mergeCell ref="B7:M7"/>
    <mergeCell ref="G17:H17"/>
    <mergeCell ref="G16:H16"/>
    <mergeCell ref="G15:H15"/>
    <mergeCell ref="G14:H14"/>
    <mergeCell ref="G13:H13"/>
    <mergeCell ref="L9:M9"/>
    <mergeCell ref="I9:K9"/>
    <mergeCell ref="E14:F14"/>
    <mergeCell ref="B15:C15"/>
    <mergeCell ref="E15:F15"/>
    <mergeCell ref="B14:C14"/>
    <mergeCell ref="B9:C9"/>
    <mergeCell ref="D9:F9"/>
    <mergeCell ref="B11:C11"/>
    <mergeCell ref="E11:F11"/>
    <mergeCell ref="D85:L87"/>
    <mergeCell ref="B90:L90"/>
    <mergeCell ref="C85:C87"/>
    <mergeCell ref="C81:D81"/>
    <mergeCell ref="C83:E83"/>
    <mergeCell ref="B79:M79"/>
    <mergeCell ref="G81:L81"/>
    <mergeCell ref="B17:C17"/>
    <mergeCell ref="B16:C16"/>
    <mergeCell ref="E16:F16"/>
    <mergeCell ref="E17:F17"/>
    <mergeCell ref="B20:M20"/>
    <mergeCell ref="B77:F77"/>
    <mergeCell ref="E18:F18"/>
    <mergeCell ref="B18:C18"/>
    <mergeCell ref="L17:M18"/>
    <mergeCell ref="I17:K18"/>
    <mergeCell ref="I16:M16"/>
    <mergeCell ref="B12:C12"/>
    <mergeCell ref="E12:F12"/>
    <mergeCell ref="B13:C13"/>
    <mergeCell ref="G12:H12"/>
    <mergeCell ref="E13:F13"/>
    <mergeCell ref="L11:M11"/>
    <mergeCell ref="I11:K11"/>
    <mergeCell ref="I15:K15"/>
    <mergeCell ref="I14:K14"/>
    <mergeCell ref="I13:K13"/>
    <mergeCell ref="I12:K12"/>
    <mergeCell ref="L15:M15"/>
    <mergeCell ref="L14:M14"/>
    <mergeCell ref="L13:M13"/>
    <mergeCell ref="L12:M12"/>
  </mergeCells>
  <conditionalFormatting sqref="G12:H17">
    <cfRule type="cellIs" dxfId="67" priority="10" operator="notEqual">
      <formula>""</formula>
    </cfRule>
  </conditionalFormatting>
  <conditionalFormatting sqref="B9:C9">
    <cfRule type="expression" dxfId="66" priority="8">
      <formula>$D$9="To encode in the final financial statement sheet"</formula>
    </cfRule>
  </conditionalFormatting>
  <conditionalFormatting sqref="F81">
    <cfRule type="expression" dxfId="65" priority="7">
      <formula>$G$81="To encode in the final financial statement sheet"</formula>
    </cfRule>
  </conditionalFormatting>
  <dataValidations count="5">
    <dataValidation type="custom" allowBlank="1" showInputMessage="1" showErrorMessage="1" error="2 decimals only" prompt="2 decimals only" sqref="D12:D18" xr:uid="{00000000-0002-0000-0200-000000000000}">
      <formula1>D12=INT(D12*100)/100</formula1>
    </dataValidation>
    <dataValidation type="date" allowBlank="1" showInputMessage="1" showErrorMessage="1" error="Format not correct_x000a_Should be DD/MM/YY" prompt="DD/MM/YY" sqref="F88" xr:uid="{00000000-0002-0000-0200-000001000000}">
      <formula1>36526</formula1>
      <formula2>47848</formula2>
    </dataValidation>
    <dataValidation allowBlank="1" error="Click arrow to select Country " prompt="Click arrow to select Country " sqref="D22:E76" xr:uid="{00000000-0002-0000-0200-000002000000}"/>
    <dataValidation type="textLength" allowBlank="1" showInputMessage="1" showErrorMessage="1" error="Max 60 characters" prompt="Max 60 characters" sqref="C22:C76" xr:uid="{00000000-0002-0000-0200-000003000000}">
      <formula1>0</formula1>
      <formula2>60</formula2>
    </dataValidation>
    <dataValidation allowBlank="1" error="Please fill in the Project Number" prompt="Please fill in the Project Number" sqref="D9:F9" xr:uid="{00000000-0002-0000-0200-000004000000}"/>
  </dataValidations>
  <printOptions horizontalCentered="1"/>
  <pageMargins left="0.39370078740157483" right="0.39370078740157483" top="0.74803149606299213" bottom="0.74803149606299213" header="0.31496062992125984" footer="0.31496062992125984"/>
  <pageSetup paperSize="9" scale="27" orientation="landscape" r:id="rId1"/>
  <headerFooter>
    <oddFooter>&amp;CPage &amp;P of 3</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3489" r:id="rId4" name="Check Box 1">
              <controlPr defaultSize="0" autoFill="0" autoLine="0" autoPict="0">
                <anchor moveWithCells="1">
                  <from>
                    <xdr:col>1</xdr:col>
                    <xdr:colOff>266700</xdr:colOff>
                    <xdr:row>80</xdr:row>
                    <xdr:rowOff>50800</xdr:rowOff>
                  </from>
                  <to>
                    <xdr:col>1</xdr:col>
                    <xdr:colOff>495300</xdr:colOff>
                    <xdr:row>80</xdr:row>
                    <xdr:rowOff>266700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19" operator="containsText" id="{291A8D7D-E115-4517-AAD2-8996C3F5F6CD}">
            <xm:f>NOT(ISERROR(SEARCH("Country not found",F22)))</xm:f>
            <xm:f>"Country not found"</xm:f>
            <x14:dxf>
              <font>
                <b/>
                <i val="0"/>
                <color theme="1"/>
              </font>
              <fill>
                <patternFill>
                  <bgColor rgb="FFFF0000"/>
                </patternFill>
              </fill>
            </x14:dxf>
          </x14:cfRule>
          <xm:sqref>F22:F76</xm:sqref>
        </x14:conditionalFormatting>
      </x14:conditionalFormatting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theme="4" tint="0.59999389629810485"/>
  </sheetPr>
  <dimension ref="B1:H32"/>
  <sheetViews>
    <sheetView showGridLines="0" workbookViewId="0">
      <selection activeCell="B7" sqref="B7"/>
    </sheetView>
  </sheetViews>
  <sheetFormatPr defaultColWidth="9.1796875" defaultRowHeight="14.5" x14ac:dyDescent="0.35"/>
  <cols>
    <col min="1" max="1" width="1.6328125" customWidth="1"/>
    <col min="2" max="3" width="30.6328125" customWidth="1"/>
    <col min="6" max="6" width="5.6328125" customWidth="1"/>
    <col min="7" max="7" width="0.81640625" customWidth="1"/>
    <col min="8" max="8" width="64" customWidth="1"/>
  </cols>
  <sheetData>
    <row r="1" spans="2:8" ht="10" customHeight="1" x14ac:dyDescent="0.35"/>
    <row r="2" spans="2:8" s="164" customFormat="1" ht="15" customHeight="1" x14ac:dyDescent="0.35">
      <c r="B2" s="60" t="s">
        <v>529</v>
      </c>
      <c r="C2" s="60" t="s">
        <v>479</v>
      </c>
      <c r="H2" s="247" t="s">
        <v>530</v>
      </c>
    </row>
    <row r="3" spans="2:8" ht="15" customHeight="1" x14ac:dyDescent="0.35">
      <c r="B3" s="165" t="s">
        <v>558</v>
      </c>
      <c r="C3" s="166">
        <v>0.27210000000000001</v>
      </c>
      <c r="H3" s="248"/>
    </row>
    <row r="4" spans="2:8" ht="15" customHeight="1" x14ac:dyDescent="0.35">
      <c r="B4" s="165" t="s">
        <v>976</v>
      </c>
      <c r="C4" s="166">
        <v>1</v>
      </c>
      <c r="H4" s="249" t="s">
        <v>551</v>
      </c>
    </row>
    <row r="5" spans="2:8" x14ac:dyDescent="0.35">
      <c r="B5" s="165" t="s">
        <v>983</v>
      </c>
      <c r="C5" s="166">
        <v>0.95489999999999997</v>
      </c>
      <c r="H5" s="249"/>
    </row>
    <row r="6" spans="2:8" x14ac:dyDescent="0.35">
      <c r="B6" s="165" t="s">
        <v>986</v>
      </c>
      <c r="C6" s="166">
        <v>0.89149999999999996</v>
      </c>
      <c r="H6" s="249"/>
    </row>
    <row r="7" spans="2:8" ht="15" customHeight="1" x14ac:dyDescent="0.35">
      <c r="B7" s="165"/>
      <c r="C7" s="166"/>
    </row>
    <row r="8" spans="2:8" ht="15" customHeight="1" x14ac:dyDescent="0.35">
      <c r="B8" s="165"/>
      <c r="C8" s="166"/>
      <c r="H8" s="247" t="s">
        <v>531</v>
      </c>
    </row>
    <row r="9" spans="2:8" ht="15" customHeight="1" x14ac:dyDescent="0.35">
      <c r="B9" s="165"/>
      <c r="C9" s="166"/>
      <c r="H9" s="248"/>
    </row>
    <row r="10" spans="2:8" ht="15" customHeight="1" x14ac:dyDescent="0.35">
      <c r="B10" s="165"/>
      <c r="C10" s="166"/>
      <c r="H10" s="249" t="s">
        <v>532</v>
      </c>
    </row>
    <row r="11" spans="2:8" x14ac:dyDescent="0.35">
      <c r="B11" s="165"/>
      <c r="C11" s="166"/>
      <c r="H11" s="249"/>
    </row>
    <row r="12" spans="2:8" x14ac:dyDescent="0.35">
      <c r="B12" s="165"/>
      <c r="C12" s="166"/>
      <c r="H12" s="249"/>
    </row>
    <row r="13" spans="2:8" x14ac:dyDescent="0.35">
      <c r="B13" s="165"/>
      <c r="C13" s="166"/>
    </row>
    <row r="14" spans="2:8" x14ac:dyDescent="0.35">
      <c r="B14" s="165"/>
      <c r="C14" s="166"/>
      <c r="H14" s="186" t="s">
        <v>534</v>
      </c>
    </row>
    <row r="15" spans="2:8" x14ac:dyDescent="0.35">
      <c r="B15" s="165"/>
      <c r="C15" s="166"/>
      <c r="H15" s="184" t="s">
        <v>537</v>
      </c>
    </row>
    <row r="16" spans="2:8" x14ac:dyDescent="0.35">
      <c r="B16" s="165"/>
      <c r="C16" s="166"/>
      <c r="H16" s="185" t="s">
        <v>538</v>
      </c>
    </row>
    <row r="17" spans="2:8" x14ac:dyDescent="0.35">
      <c r="B17" s="165"/>
      <c r="C17" s="166"/>
      <c r="H17" s="185" t="s">
        <v>539</v>
      </c>
    </row>
    <row r="18" spans="2:8" x14ac:dyDescent="0.35">
      <c r="B18" s="165"/>
      <c r="C18" s="166"/>
      <c r="H18" s="185" t="s">
        <v>545</v>
      </c>
    </row>
    <row r="19" spans="2:8" x14ac:dyDescent="0.35">
      <c r="B19" s="165"/>
      <c r="C19" s="166"/>
      <c r="H19" s="245" t="s">
        <v>544</v>
      </c>
    </row>
    <row r="20" spans="2:8" x14ac:dyDescent="0.35">
      <c r="B20" s="165"/>
      <c r="C20" s="166"/>
      <c r="H20" s="246"/>
    </row>
    <row r="21" spans="2:8" x14ac:dyDescent="0.35">
      <c r="B21" s="165"/>
      <c r="C21" s="166"/>
    </row>
    <row r="22" spans="2:8" x14ac:dyDescent="0.35">
      <c r="B22" s="165"/>
      <c r="C22" s="166"/>
      <c r="H22" s="186" t="s">
        <v>536</v>
      </c>
    </row>
    <row r="23" spans="2:8" x14ac:dyDescent="0.35">
      <c r="B23" s="165"/>
      <c r="C23" s="166"/>
      <c r="H23" s="184" t="s">
        <v>540</v>
      </c>
    </row>
    <row r="24" spans="2:8" x14ac:dyDescent="0.35">
      <c r="B24" s="165"/>
      <c r="C24" s="166"/>
      <c r="H24" s="185" t="s">
        <v>541</v>
      </c>
    </row>
    <row r="25" spans="2:8" x14ac:dyDescent="0.35">
      <c r="B25" s="165"/>
      <c r="C25" s="166"/>
      <c r="H25" s="185" t="s">
        <v>542</v>
      </c>
    </row>
    <row r="26" spans="2:8" x14ac:dyDescent="0.35">
      <c r="B26" s="165"/>
      <c r="C26" s="166"/>
      <c r="H26" s="185" t="s">
        <v>543</v>
      </c>
    </row>
    <row r="27" spans="2:8" x14ac:dyDescent="0.35">
      <c r="B27" s="165"/>
      <c r="C27" s="166"/>
      <c r="H27" s="244" t="s">
        <v>546</v>
      </c>
    </row>
    <row r="28" spans="2:8" x14ac:dyDescent="0.35">
      <c r="B28" s="165"/>
      <c r="C28" s="166"/>
      <c r="H28" s="244"/>
    </row>
    <row r="29" spans="2:8" x14ac:dyDescent="0.35">
      <c r="B29" s="165"/>
      <c r="C29" s="166"/>
      <c r="H29" s="245" t="s">
        <v>547</v>
      </c>
    </row>
    <row r="30" spans="2:8" x14ac:dyDescent="0.35">
      <c r="B30" s="165"/>
      <c r="C30" s="166"/>
      <c r="H30" s="246"/>
    </row>
    <row r="31" spans="2:8" x14ac:dyDescent="0.35">
      <c r="B31" s="165"/>
      <c r="C31" s="166"/>
    </row>
    <row r="32" spans="2:8" x14ac:dyDescent="0.35">
      <c r="B32" s="165"/>
      <c r="C32" s="166"/>
    </row>
  </sheetData>
  <sheetProtection algorithmName="SHA-512" hashValue="xChhIyjh04ZNsQJqc6FhSG1JjqnfUpwvZv2LZE+4TAQ91HjIj2NIYPVxjB/llwIm9yn9zpwXUIqncmaDd0fM3w==" saltValue="4C+aor2rVcgsJgsKEidAOg==" spinCount="100000" sheet="1" objects="1" scenarios="1" selectLockedCells="1"/>
  <mergeCells count="7">
    <mergeCell ref="H27:H28"/>
    <mergeCell ref="H19:H20"/>
    <mergeCell ref="H29:H30"/>
    <mergeCell ref="H2:H3"/>
    <mergeCell ref="H8:H9"/>
    <mergeCell ref="H4:H6"/>
    <mergeCell ref="H10:H12"/>
  </mergeCells>
  <dataValidations count="1">
    <dataValidation type="custom" allowBlank="1" showInputMessage="1" showErrorMessage="1" error="Please encode the exchange rate (7 decimals only)" prompt="Please encode the exchange rate (7 decimals only)" sqref="C3:C32" xr:uid="{00000000-0002-0000-0300-000000000000}">
      <formula1>C3=INT(C3*10000000)/10000000</formula1>
    </dataValidation>
  </dataValidations>
  <pageMargins left="0.7" right="0.7" top="0.75" bottom="0.75" header="0.3" footer="0.3"/>
  <pageSetup scale="9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0657" r:id="rId4" name="Button 5">
              <controlPr defaultSize="0" print="0" autoFill="0" autoPict="0" macro="[0]!Inforeuro">
                <anchor moveWithCells="1" sizeWithCells="1">
                  <from>
                    <xdr:col>3</xdr:col>
                    <xdr:colOff>101600</xdr:colOff>
                    <xdr:row>0</xdr:row>
                    <xdr:rowOff>114300</xdr:rowOff>
                  </from>
                  <to>
                    <xdr:col>5</xdr:col>
                    <xdr:colOff>330200</xdr:colOff>
                    <xdr:row>3</xdr:row>
                    <xdr:rowOff>76200</xdr:rowOff>
                  </to>
                </anchor>
              </controlPr>
            </control>
          </mc:Choice>
        </mc:AlternateContent>
        <mc:AlternateContent xmlns:mc="http://schemas.openxmlformats.org/markup-compatibility/2006">
          <mc:Choice Requires="x14">
            <control shapeId="70658" r:id="rId5" name="Button 5">
              <controlPr defaultSize="0" print="0" autoFill="0" autoPict="0" macro="[0]!ECB">
                <anchor moveWithCells="1" sizeWithCells="1">
                  <from>
                    <xdr:col>3</xdr:col>
                    <xdr:colOff>101600</xdr:colOff>
                    <xdr:row>3</xdr:row>
                    <xdr:rowOff>152400</xdr:rowOff>
                  </from>
                  <to>
                    <xdr:col>5</xdr:col>
                    <xdr:colOff>330200</xdr:colOff>
                    <xdr:row>6</xdr:row>
                    <xdr:rowOff>38100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theme="4" tint="0.59999389629810485"/>
    <pageSetUpPr fitToPage="1"/>
  </sheetPr>
  <dimension ref="A1:R202"/>
  <sheetViews>
    <sheetView showGridLines="0" topLeftCell="E1" zoomScale="65" zoomScaleNormal="65" zoomScaleSheetLayoutView="55" zoomScalePageLayoutView="70" workbookViewId="0">
      <pane ySplit="9" topLeftCell="A10" activePane="bottomLeft" state="frozen"/>
      <selection pane="bottomLeft" activeCell="J185" sqref="J185"/>
    </sheetView>
  </sheetViews>
  <sheetFormatPr defaultColWidth="9.1796875" defaultRowHeight="18" x14ac:dyDescent="0.4"/>
  <cols>
    <col min="1" max="1" width="1.6328125" style="2" customWidth="1"/>
    <col min="2" max="2" width="42.6328125" style="2" customWidth="1"/>
    <col min="3" max="3" width="10.6328125" style="2" customWidth="1"/>
    <col min="4" max="5" width="50.6328125" style="75" customWidth="1"/>
    <col min="6" max="6" width="25.6328125" style="154" customWidth="1"/>
    <col min="7" max="7" width="20.6328125" style="75" customWidth="1"/>
    <col min="8" max="8" width="30.6328125" style="75" customWidth="1"/>
    <col min="9" max="10" width="32.6328125" style="75" customWidth="1"/>
    <col min="11" max="11" width="50.6328125" style="75" customWidth="1"/>
    <col min="12" max="14" width="20.6328125" style="75" customWidth="1"/>
    <col min="15" max="16" width="20.6328125" style="2" customWidth="1"/>
    <col min="17" max="17" width="11.6328125" style="2" bestFit="1" customWidth="1"/>
    <col min="18" max="18" width="1.6328125" style="2" hidden="1" customWidth="1"/>
    <col min="19" max="19" width="1.6328125" style="2" customWidth="1"/>
    <col min="20" max="16384" width="9.1796875" style="2"/>
  </cols>
  <sheetData>
    <row r="1" spans="1:18" ht="7.5" customHeight="1" x14ac:dyDescent="0.4"/>
    <row r="2" spans="1:18" s="4" customFormat="1" ht="45" customHeight="1" x14ac:dyDescent="0.4">
      <c r="B2" s="250" t="s">
        <v>152</v>
      </c>
      <c r="C2" s="251"/>
      <c r="D2" s="251"/>
      <c r="E2" s="251"/>
      <c r="F2" s="251"/>
      <c r="G2" s="251"/>
      <c r="H2" s="251"/>
      <c r="I2" s="251"/>
      <c r="J2" s="251"/>
      <c r="K2" s="251"/>
      <c r="L2" s="251"/>
      <c r="M2" s="251"/>
      <c r="N2" s="251"/>
      <c r="O2" s="251"/>
      <c r="P2" s="251"/>
      <c r="Q2" s="252"/>
    </row>
    <row r="3" spans="1:18" s="4" customFormat="1" ht="8.25" customHeight="1" x14ac:dyDescent="0.4">
      <c r="B3" s="25"/>
      <c r="C3" s="26"/>
      <c r="D3" s="26"/>
      <c r="E3" s="26"/>
      <c r="F3" s="124"/>
      <c r="G3" s="26"/>
      <c r="H3" s="26"/>
      <c r="I3" s="26"/>
      <c r="J3" s="26"/>
      <c r="K3" s="26"/>
      <c r="L3" s="26"/>
      <c r="M3" s="26"/>
      <c r="N3" s="26"/>
      <c r="O3" s="26"/>
      <c r="P3" s="26"/>
      <c r="Q3" s="13"/>
    </row>
    <row r="4" spans="1:18" s="4" customFormat="1" ht="20.25" customHeight="1" x14ac:dyDescent="0.4">
      <c r="B4" s="253" t="s">
        <v>375</v>
      </c>
      <c r="C4" s="253"/>
      <c r="D4" s="254">
        <f>SUMIF(Q:Q,"&lt;&gt;Error",P:P)</f>
        <v>192844</v>
      </c>
      <c r="E4" s="257" t="str">
        <f>IF(D4&gt;ROUND('Final financial statement'!D12*1.1,2),"Exceeds Grant Awarded + 10%","")</f>
        <v/>
      </c>
      <c r="F4" s="124"/>
      <c r="G4" s="26"/>
      <c r="H4" s="26"/>
      <c r="I4" s="26"/>
      <c r="J4" s="26"/>
      <c r="K4" s="26"/>
      <c r="L4" s="26"/>
      <c r="M4" s="26"/>
      <c r="N4" s="26"/>
      <c r="O4" s="26"/>
      <c r="P4" s="26"/>
      <c r="Q4" s="13"/>
    </row>
    <row r="5" spans="1:18" s="4" customFormat="1" ht="20.25" customHeight="1" x14ac:dyDescent="0.4">
      <c r="B5" s="253"/>
      <c r="C5" s="253"/>
      <c r="D5" s="255"/>
      <c r="E5" s="257"/>
      <c r="F5" s="124"/>
      <c r="G5" s="26"/>
      <c r="H5" s="26"/>
      <c r="I5" s="26"/>
      <c r="J5" s="26"/>
      <c r="K5" s="26"/>
      <c r="L5" s="26"/>
      <c r="M5" s="26"/>
      <c r="N5" s="26"/>
      <c r="O5" s="26"/>
      <c r="P5" s="26"/>
      <c r="Q5" s="13"/>
    </row>
    <row r="6" spans="1:18" s="4" customFormat="1" ht="8.25" customHeight="1" x14ac:dyDescent="0.4">
      <c r="B6" s="253"/>
      <c r="C6" s="253"/>
      <c r="D6" s="256"/>
      <c r="E6" s="257"/>
      <c r="F6" s="124"/>
      <c r="G6" s="26"/>
      <c r="H6" s="26"/>
      <c r="I6" s="26"/>
      <c r="J6" s="26"/>
      <c r="K6" s="26"/>
      <c r="L6" s="26"/>
      <c r="M6" s="26"/>
      <c r="N6" s="26"/>
      <c r="O6" s="26"/>
      <c r="P6" s="26"/>
      <c r="Q6" s="13"/>
    </row>
    <row r="7" spans="1:18" s="4" customFormat="1" ht="8.25" customHeight="1" x14ac:dyDescent="0.4">
      <c r="B7" s="23"/>
      <c r="C7" s="24"/>
      <c r="D7" s="24"/>
      <c r="E7" s="24"/>
      <c r="F7" s="70"/>
      <c r="G7" s="24"/>
      <c r="H7" s="24"/>
      <c r="I7" s="24"/>
      <c r="J7" s="24"/>
      <c r="K7" s="24"/>
      <c r="L7" s="24"/>
      <c r="M7" s="24"/>
      <c r="N7" s="24"/>
      <c r="O7" s="24"/>
      <c r="P7" s="24"/>
      <c r="Q7" s="14"/>
    </row>
    <row r="8" spans="1:18" s="26" customFormat="1" ht="54" x14ac:dyDescent="0.4">
      <c r="A8" s="124"/>
      <c r="B8" s="178" t="s">
        <v>151</v>
      </c>
      <c r="C8" s="178" t="s">
        <v>142</v>
      </c>
      <c r="D8" s="178" t="s">
        <v>486</v>
      </c>
      <c r="E8" s="178" t="s">
        <v>483</v>
      </c>
      <c r="F8" s="178" t="s">
        <v>484</v>
      </c>
      <c r="G8" s="178" t="s">
        <v>199</v>
      </c>
      <c r="H8" s="178" t="s">
        <v>198</v>
      </c>
      <c r="I8" s="178" t="s">
        <v>259</v>
      </c>
      <c r="J8" s="178" t="s">
        <v>488</v>
      </c>
      <c r="K8" s="178" t="s">
        <v>393</v>
      </c>
      <c r="L8" s="178" t="s">
        <v>489</v>
      </c>
      <c r="M8" s="178" t="s">
        <v>490</v>
      </c>
      <c r="N8" s="178" t="s">
        <v>494</v>
      </c>
      <c r="O8" s="61" t="s">
        <v>495</v>
      </c>
      <c r="P8" s="178" t="s">
        <v>496</v>
      </c>
      <c r="Q8" s="178" t="s">
        <v>184</v>
      </c>
    </row>
    <row r="9" spans="1:18" s="20" customFormat="1" hidden="1" x14ac:dyDescent="0.35">
      <c r="B9" s="131"/>
      <c r="C9" s="18"/>
      <c r="D9" s="52" t="str">
        <f t="shared" ref="D9:D35" si="0">IFERROR(IF(VLOOKUP(C9,PartnerN°Ref,2,FALSE)=0,"",VLOOKUP(C9,PartnerN°Ref,2,FALSE)),"")</f>
        <v/>
      </c>
      <c r="E9" s="52" t="str">
        <f t="shared" ref="E9:E35" si="1">IFERROR(IF(VLOOKUP(C9,PartnerN°Ref,3,FALSE)=0,"",VLOOKUP(C9,PartnerN°Ref,3,FALSE)),"")</f>
        <v/>
      </c>
      <c r="F9" s="150" t="str">
        <f t="shared" ref="F9:F35" si="2">IFERROR(IF(VLOOKUP(C9,PartnerN°Ref,4,FALSE)=0,"",VLOOKUP(C9,PartnerN°Ref,4,FALSE)),"")</f>
        <v/>
      </c>
      <c r="G9" s="131"/>
      <c r="H9" s="131"/>
      <c r="I9" s="131"/>
      <c r="J9" s="131"/>
      <c r="K9" s="131"/>
      <c r="L9" s="59"/>
      <c r="M9" s="59"/>
      <c r="N9" s="21">
        <v>0</v>
      </c>
      <c r="O9" s="77">
        <f t="shared" ref="O9:O35" si="3">IF(Q9="Error",0,IFERROR(INDEX(Rates,MATCH(E9,CountryALL,0),MATCH(I9,Category,0)),0))</f>
        <v>0</v>
      </c>
      <c r="P9" s="78">
        <f t="shared" ref="P9:P35" si="4">IF(Q9="Error",0,R9*O9)</f>
        <v>0</v>
      </c>
      <c r="Q9" s="19" t="str">
        <f t="shared" ref="Q9:Q35" si="5">IF(OR(COUNTBLANK(B9:N9)&gt;0,COUNTIF(WorkPackage,B9)=0,COUNTIF(PartnerN°,C9)=0,COUNTIF(CountryALL,E9)=0,COUNTIF(Role_Code,F9)=0,COUNTIF(StaffCat,I9)=0,(M9-L9)&lt;0,ISNUMBER(N9)=FALSE,IF(ISNUMBER(N9)=TRUE,N9=INT(N9*1)/1=FALSE)),"Error","")</f>
        <v>Error</v>
      </c>
      <c r="R9" s="20">
        <f t="shared" ref="R9:R35" si="6">IF(N9&gt;(M9-L9)+1,(M9-L9)+1,N9)</f>
        <v>0</v>
      </c>
    </row>
    <row r="10" spans="1:18" s="20" customFormat="1" x14ac:dyDescent="0.35">
      <c r="B10" s="131" t="s">
        <v>157</v>
      </c>
      <c r="C10" s="18" t="s">
        <v>6</v>
      </c>
      <c r="D10" s="52" t="str">
        <f t="shared" si="0"/>
        <v>Association of Schools of Public Health in Europe</v>
      </c>
      <c r="E10" s="52" t="str">
        <f t="shared" si="1"/>
        <v>Belgium</v>
      </c>
      <c r="F10" s="150" t="str">
        <f t="shared" si="2"/>
        <v>Coord</v>
      </c>
      <c r="G10" s="131" t="s">
        <v>990</v>
      </c>
      <c r="H10" s="131" t="s">
        <v>971</v>
      </c>
      <c r="I10" s="131" t="s">
        <v>127</v>
      </c>
      <c r="J10" s="131" t="s">
        <v>896</v>
      </c>
      <c r="K10" s="131" t="s">
        <v>996</v>
      </c>
      <c r="L10" s="59">
        <v>44211</v>
      </c>
      <c r="M10" s="59">
        <v>44848</v>
      </c>
      <c r="N10" s="21">
        <v>7</v>
      </c>
      <c r="O10" s="77">
        <f t="shared" si="3"/>
        <v>280</v>
      </c>
      <c r="P10" s="78">
        <f t="shared" si="4"/>
        <v>1960</v>
      </c>
      <c r="Q10" s="19" t="str">
        <f t="shared" si="5"/>
        <v/>
      </c>
      <c r="R10" s="20">
        <f t="shared" si="6"/>
        <v>7</v>
      </c>
    </row>
    <row r="11" spans="1:18" s="20" customFormat="1" x14ac:dyDescent="0.35">
      <c r="B11" s="131" t="s">
        <v>157</v>
      </c>
      <c r="C11" s="18" t="s">
        <v>6</v>
      </c>
      <c r="D11" s="52" t="str">
        <f t="shared" ref="D11:D20" si="7">IFERROR(IF(VLOOKUP(C11,PartnerN°Ref,2,FALSE)=0,"",VLOOKUP(C11,PartnerN°Ref,2,FALSE)),"")</f>
        <v>Association of Schools of Public Health in Europe</v>
      </c>
      <c r="E11" s="52" t="str">
        <f t="shared" ref="E11:E20" si="8">IFERROR(IF(VLOOKUP(C11,PartnerN°Ref,3,FALSE)=0,"",VLOOKUP(C11,PartnerN°Ref,3,FALSE)),"")</f>
        <v>Belgium</v>
      </c>
      <c r="F11" s="150" t="str">
        <f t="shared" ref="F11:F20" si="9">IFERROR(IF(VLOOKUP(C11,PartnerN°Ref,4,FALSE)=0,"",VLOOKUP(C11,PartnerN°Ref,4,FALSE)),"")</f>
        <v>Coord</v>
      </c>
      <c r="G11" s="131" t="s">
        <v>991</v>
      </c>
      <c r="H11" s="131" t="s">
        <v>972</v>
      </c>
      <c r="I11" s="131" t="s">
        <v>193</v>
      </c>
      <c r="J11" s="131" t="s">
        <v>896</v>
      </c>
      <c r="K11" s="131" t="s">
        <v>996</v>
      </c>
      <c r="L11" s="59">
        <v>44211</v>
      </c>
      <c r="M11" s="59">
        <v>44848</v>
      </c>
      <c r="N11" s="21">
        <v>91</v>
      </c>
      <c r="O11" s="77">
        <f t="shared" ref="O11:O20" si="10">IF(Q11="Error",0,IFERROR(INDEX(Rates,MATCH(E11,CountryALL,0),MATCH(I11,Category,0)),0))</f>
        <v>162</v>
      </c>
      <c r="P11" s="78">
        <f t="shared" ref="P11:P20" si="11">IF(Q11="Error",0,R11*O11)</f>
        <v>14742</v>
      </c>
      <c r="Q11" s="19" t="str">
        <f t="shared" ref="Q11:Q20" si="12">IF(OR(COUNTBLANK(B11:N11)&gt;0,COUNTIF(WorkPackage,B11)=0,COUNTIF(PartnerN°,C11)=0,COUNTIF(CountryALL,E11)=0,COUNTIF(Role_Code,F11)=0,COUNTIF(StaffCat,I11)=0,(M11-L11)&lt;0,ISNUMBER(N11)=FALSE,IF(ISNUMBER(N11)=TRUE,N11=INT(N11*1)/1=FALSE)),"Error","")</f>
        <v/>
      </c>
      <c r="R11" s="20">
        <f t="shared" ref="R11:R20" si="13">IF(N11&gt;(M11-L11)+1,(M11-L11)+1,N11)</f>
        <v>91</v>
      </c>
    </row>
    <row r="12" spans="1:18" s="20" customFormat="1" x14ac:dyDescent="0.35">
      <c r="B12" s="131" t="s">
        <v>156</v>
      </c>
      <c r="C12" s="18" t="s">
        <v>6</v>
      </c>
      <c r="D12" s="52" t="str">
        <f t="shared" si="7"/>
        <v>Association of Schools of Public Health in Europe</v>
      </c>
      <c r="E12" s="52" t="str">
        <f t="shared" si="8"/>
        <v>Belgium</v>
      </c>
      <c r="F12" s="150" t="str">
        <f t="shared" si="9"/>
        <v>Coord</v>
      </c>
      <c r="G12" s="131" t="s">
        <v>990</v>
      </c>
      <c r="H12" s="131" t="s">
        <v>971</v>
      </c>
      <c r="I12" s="131" t="s">
        <v>126</v>
      </c>
      <c r="J12" s="131" t="s">
        <v>563</v>
      </c>
      <c r="K12" s="131" t="s">
        <v>992</v>
      </c>
      <c r="L12" s="59">
        <v>44211</v>
      </c>
      <c r="M12" s="59">
        <v>44575</v>
      </c>
      <c r="N12" s="21">
        <v>18</v>
      </c>
      <c r="O12" s="77">
        <f t="shared" si="10"/>
        <v>214</v>
      </c>
      <c r="P12" s="78">
        <f t="shared" si="11"/>
        <v>3852</v>
      </c>
      <c r="Q12" s="19" t="str">
        <f t="shared" si="12"/>
        <v/>
      </c>
      <c r="R12" s="20">
        <f t="shared" si="13"/>
        <v>18</v>
      </c>
    </row>
    <row r="13" spans="1:18" s="20" customFormat="1" x14ac:dyDescent="0.35">
      <c r="B13" s="131" t="s">
        <v>156</v>
      </c>
      <c r="C13" s="18" t="s">
        <v>6</v>
      </c>
      <c r="D13" s="52" t="str">
        <f t="shared" si="7"/>
        <v>Association of Schools of Public Health in Europe</v>
      </c>
      <c r="E13" s="52" t="str">
        <f t="shared" si="8"/>
        <v>Belgium</v>
      </c>
      <c r="F13" s="150" t="str">
        <f t="shared" si="9"/>
        <v>Coord</v>
      </c>
      <c r="G13" s="131" t="s">
        <v>991</v>
      </c>
      <c r="H13" s="131" t="s">
        <v>972</v>
      </c>
      <c r="I13" s="131" t="s">
        <v>126</v>
      </c>
      <c r="J13" s="131" t="s">
        <v>563</v>
      </c>
      <c r="K13" s="131" t="s">
        <v>992</v>
      </c>
      <c r="L13" s="59">
        <v>44211</v>
      </c>
      <c r="M13" s="59">
        <v>44575</v>
      </c>
      <c r="N13" s="21">
        <v>8</v>
      </c>
      <c r="O13" s="77">
        <f t="shared" si="10"/>
        <v>214</v>
      </c>
      <c r="P13" s="78">
        <f t="shared" si="11"/>
        <v>1712</v>
      </c>
      <c r="Q13" s="19" t="str">
        <f t="shared" si="12"/>
        <v/>
      </c>
      <c r="R13" s="20">
        <f t="shared" si="13"/>
        <v>8</v>
      </c>
    </row>
    <row r="14" spans="1:18" s="20" customFormat="1" x14ac:dyDescent="0.35">
      <c r="B14" s="131" t="s">
        <v>157</v>
      </c>
      <c r="C14" s="18" t="s">
        <v>6</v>
      </c>
      <c r="D14" s="52" t="str">
        <f t="shared" si="7"/>
        <v>Association of Schools of Public Health in Europe</v>
      </c>
      <c r="E14" s="52" t="str">
        <f t="shared" si="8"/>
        <v>Belgium</v>
      </c>
      <c r="F14" s="150" t="str">
        <f t="shared" si="9"/>
        <v>Coord</v>
      </c>
      <c r="G14" s="131" t="s">
        <v>990</v>
      </c>
      <c r="H14" s="131" t="s">
        <v>971</v>
      </c>
      <c r="I14" s="131" t="s">
        <v>192</v>
      </c>
      <c r="J14" s="131" t="s">
        <v>896</v>
      </c>
      <c r="K14" s="131" t="s">
        <v>996</v>
      </c>
      <c r="L14" s="59">
        <v>44211</v>
      </c>
      <c r="M14" s="59">
        <v>44848</v>
      </c>
      <c r="N14" s="21">
        <v>23</v>
      </c>
      <c r="O14" s="77">
        <f t="shared" si="10"/>
        <v>131</v>
      </c>
      <c r="P14" s="78">
        <f t="shared" si="11"/>
        <v>3013</v>
      </c>
      <c r="Q14" s="19" t="str">
        <f t="shared" si="12"/>
        <v/>
      </c>
      <c r="R14" s="20">
        <f t="shared" si="13"/>
        <v>23</v>
      </c>
    </row>
    <row r="15" spans="1:18" s="20" customFormat="1" x14ac:dyDescent="0.35">
      <c r="B15" s="131" t="s">
        <v>157</v>
      </c>
      <c r="C15" s="18" t="s">
        <v>6</v>
      </c>
      <c r="D15" s="52" t="str">
        <f t="shared" si="7"/>
        <v>Association of Schools of Public Health in Europe</v>
      </c>
      <c r="E15" s="52" t="str">
        <f t="shared" si="8"/>
        <v>Belgium</v>
      </c>
      <c r="F15" s="150" t="str">
        <f t="shared" si="9"/>
        <v>Coord</v>
      </c>
      <c r="G15" s="131" t="s">
        <v>993</v>
      </c>
      <c r="H15" s="131" t="s">
        <v>972</v>
      </c>
      <c r="I15" s="131" t="s">
        <v>192</v>
      </c>
      <c r="J15" s="131" t="s">
        <v>896</v>
      </c>
      <c r="K15" s="131" t="s">
        <v>996</v>
      </c>
      <c r="L15" s="59">
        <v>44211</v>
      </c>
      <c r="M15" s="59">
        <v>44848</v>
      </c>
      <c r="N15" s="21">
        <v>23</v>
      </c>
      <c r="O15" s="77">
        <f t="shared" si="10"/>
        <v>131</v>
      </c>
      <c r="P15" s="78">
        <f t="shared" si="11"/>
        <v>3013</v>
      </c>
      <c r="Q15" s="19" t="str">
        <f t="shared" si="12"/>
        <v/>
      </c>
      <c r="R15" s="20">
        <f t="shared" si="13"/>
        <v>23</v>
      </c>
    </row>
    <row r="16" spans="1:18" s="20" customFormat="1" x14ac:dyDescent="0.35">
      <c r="B16" s="131" t="s">
        <v>195</v>
      </c>
      <c r="C16" s="18" t="s">
        <v>6</v>
      </c>
      <c r="D16" s="52" t="str">
        <f t="shared" si="7"/>
        <v>Association of Schools of Public Health in Europe</v>
      </c>
      <c r="E16" s="52" t="str">
        <f t="shared" si="8"/>
        <v>Belgium</v>
      </c>
      <c r="F16" s="150" t="str">
        <f t="shared" si="9"/>
        <v>Coord</v>
      </c>
      <c r="G16" s="131" t="s">
        <v>990</v>
      </c>
      <c r="H16" s="131" t="s">
        <v>971</v>
      </c>
      <c r="I16" s="131" t="s">
        <v>193</v>
      </c>
      <c r="J16" s="131" t="s">
        <v>973</v>
      </c>
      <c r="K16" s="131" t="s">
        <v>994</v>
      </c>
      <c r="L16" s="59">
        <v>44211</v>
      </c>
      <c r="M16" s="59">
        <v>44848</v>
      </c>
      <c r="N16" s="21">
        <v>18</v>
      </c>
      <c r="O16" s="77">
        <f t="shared" si="10"/>
        <v>162</v>
      </c>
      <c r="P16" s="78">
        <f t="shared" si="11"/>
        <v>2916</v>
      </c>
      <c r="Q16" s="19" t="str">
        <f t="shared" si="12"/>
        <v/>
      </c>
      <c r="R16" s="20">
        <f t="shared" si="13"/>
        <v>18</v>
      </c>
    </row>
    <row r="17" spans="2:18" s="20" customFormat="1" x14ac:dyDescent="0.35">
      <c r="B17" s="131" t="s">
        <v>195</v>
      </c>
      <c r="C17" s="18" t="s">
        <v>6</v>
      </c>
      <c r="D17" s="52" t="str">
        <f t="shared" si="7"/>
        <v>Association of Schools of Public Health in Europe</v>
      </c>
      <c r="E17" s="52" t="str">
        <f t="shared" si="8"/>
        <v>Belgium</v>
      </c>
      <c r="F17" s="150" t="str">
        <f t="shared" si="9"/>
        <v>Coord</v>
      </c>
      <c r="G17" s="131" t="s">
        <v>993</v>
      </c>
      <c r="H17" s="131" t="s">
        <v>972</v>
      </c>
      <c r="I17" s="131" t="s">
        <v>193</v>
      </c>
      <c r="J17" s="131" t="s">
        <v>973</v>
      </c>
      <c r="K17" s="131" t="s">
        <v>994</v>
      </c>
      <c r="L17" s="59">
        <v>44211</v>
      </c>
      <c r="M17" s="59">
        <v>44848</v>
      </c>
      <c r="N17" s="21">
        <v>5</v>
      </c>
      <c r="O17" s="77">
        <f t="shared" si="10"/>
        <v>162</v>
      </c>
      <c r="P17" s="78">
        <f t="shared" si="11"/>
        <v>810</v>
      </c>
      <c r="Q17" s="19" t="str">
        <f t="shared" si="12"/>
        <v/>
      </c>
      <c r="R17" s="20">
        <f t="shared" si="13"/>
        <v>5</v>
      </c>
    </row>
    <row r="18" spans="2:18" s="20" customFormat="1" x14ac:dyDescent="0.35">
      <c r="B18" s="131" t="s">
        <v>195</v>
      </c>
      <c r="C18" s="18" t="s">
        <v>6</v>
      </c>
      <c r="D18" s="52" t="str">
        <f t="shared" si="7"/>
        <v>Association of Schools of Public Health in Europe</v>
      </c>
      <c r="E18" s="52" t="str">
        <f t="shared" si="8"/>
        <v>Belgium</v>
      </c>
      <c r="F18" s="150" t="str">
        <f t="shared" si="9"/>
        <v>Coord</v>
      </c>
      <c r="G18" s="131" t="s">
        <v>993</v>
      </c>
      <c r="H18" s="131" t="s">
        <v>972</v>
      </c>
      <c r="I18" s="131" t="s">
        <v>192</v>
      </c>
      <c r="J18" s="131" t="s">
        <v>973</v>
      </c>
      <c r="K18" s="131" t="s">
        <v>994</v>
      </c>
      <c r="L18" s="59">
        <v>44211</v>
      </c>
      <c r="M18" s="59">
        <v>44848</v>
      </c>
      <c r="N18" s="21">
        <v>11</v>
      </c>
      <c r="O18" s="77">
        <f t="shared" si="10"/>
        <v>131</v>
      </c>
      <c r="P18" s="78">
        <f t="shared" si="11"/>
        <v>1441</v>
      </c>
      <c r="Q18" s="19" t="str">
        <f t="shared" si="12"/>
        <v/>
      </c>
      <c r="R18" s="20">
        <f t="shared" si="13"/>
        <v>11</v>
      </c>
    </row>
    <row r="19" spans="2:18" s="20" customFormat="1" x14ac:dyDescent="0.35">
      <c r="B19" s="131" t="s">
        <v>194</v>
      </c>
      <c r="C19" s="18" t="s">
        <v>6</v>
      </c>
      <c r="D19" s="52" t="str">
        <f t="shared" si="7"/>
        <v>Association of Schools of Public Health in Europe</v>
      </c>
      <c r="E19" s="52" t="str">
        <f t="shared" si="8"/>
        <v>Belgium</v>
      </c>
      <c r="F19" s="150" t="str">
        <f t="shared" si="9"/>
        <v>Coord</v>
      </c>
      <c r="G19" s="131" t="s">
        <v>993</v>
      </c>
      <c r="H19" s="131" t="s">
        <v>972</v>
      </c>
      <c r="I19" s="131" t="s">
        <v>193</v>
      </c>
      <c r="J19" s="131" t="s">
        <v>658</v>
      </c>
      <c r="K19" s="131" t="s">
        <v>995</v>
      </c>
      <c r="L19" s="59">
        <v>44211</v>
      </c>
      <c r="M19" s="59">
        <v>44848</v>
      </c>
      <c r="N19" s="21">
        <v>4</v>
      </c>
      <c r="O19" s="77">
        <f t="shared" si="10"/>
        <v>162</v>
      </c>
      <c r="P19" s="78">
        <f t="shared" si="11"/>
        <v>648</v>
      </c>
      <c r="Q19" s="19" t="str">
        <f t="shared" si="12"/>
        <v/>
      </c>
      <c r="R19" s="20">
        <f t="shared" si="13"/>
        <v>4</v>
      </c>
    </row>
    <row r="20" spans="2:18" s="20" customFormat="1" x14ac:dyDescent="0.35">
      <c r="B20" s="131" t="s">
        <v>194</v>
      </c>
      <c r="C20" s="18" t="s">
        <v>6</v>
      </c>
      <c r="D20" s="52" t="str">
        <f t="shared" si="7"/>
        <v>Association of Schools of Public Health in Europe</v>
      </c>
      <c r="E20" s="52" t="str">
        <f t="shared" si="8"/>
        <v>Belgium</v>
      </c>
      <c r="F20" s="150" t="str">
        <f t="shared" si="9"/>
        <v>Coord</v>
      </c>
      <c r="G20" s="131" t="s">
        <v>993</v>
      </c>
      <c r="H20" s="131" t="s">
        <v>972</v>
      </c>
      <c r="I20" s="131" t="s">
        <v>192</v>
      </c>
      <c r="J20" s="131" t="s">
        <v>658</v>
      </c>
      <c r="K20" s="131" t="s">
        <v>995</v>
      </c>
      <c r="L20" s="59">
        <v>44211</v>
      </c>
      <c r="M20" s="59">
        <v>44848</v>
      </c>
      <c r="N20" s="21">
        <v>2</v>
      </c>
      <c r="O20" s="77">
        <f t="shared" si="10"/>
        <v>131</v>
      </c>
      <c r="P20" s="78">
        <f t="shared" si="11"/>
        <v>262</v>
      </c>
      <c r="Q20" s="19" t="str">
        <f t="shared" si="12"/>
        <v/>
      </c>
      <c r="R20" s="20">
        <f t="shared" si="13"/>
        <v>2</v>
      </c>
    </row>
    <row r="21" spans="2:18" s="20" customFormat="1" ht="36" x14ac:dyDescent="0.35">
      <c r="B21" s="131" t="s">
        <v>156</v>
      </c>
      <c r="C21" s="18" t="s">
        <v>7</v>
      </c>
      <c r="D21" s="52" t="str">
        <f t="shared" ref="D21" si="14">IFERROR(IF(VLOOKUP(C21,PartnerN°Ref,2,FALSE)=0,"",VLOOKUP(C21,PartnerN°Ref,2,FALSE)),"")</f>
        <v>Ashkelon Academic College</v>
      </c>
      <c r="E21" s="52" t="str">
        <f t="shared" ref="E21" si="15">IFERROR(IF(VLOOKUP(C21,PartnerN°Ref,3,FALSE)=0,"",VLOOKUP(C21,PartnerN°Ref,3,FALSE)),"")</f>
        <v>Israel</v>
      </c>
      <c r="F21" s="150" t="str">
        <f t="shared" ref="F21" si="16">IFERROR(IF(VLOOKUP(C21,PartnerN°Ref,4,FALSE)=0,"",VLOOKUP(C21,PartnerN°Ref,4,FALSE)),"")</f>
        <v>Partner</v>
      </c>
      <c r="G21" s="131" t="s">
        <v>587</v>
      </c>
      <c r="H21" s="131" t="s">
        <v>559</v>
      </c>
      <c r="I21" s="131" t="s">
        <v>127</v>
      </c>
      <c r="J21" s="131" t="s">
        <v>563</v>
      </c>
      <c r="K21" s="131" t="s">
        <v>607</v>
      </c>
      <c r="L21" s="59">
        <v>44317</v>
      </c>
      <c r="M21" s="59">
        <v>44362</v>
      </c>
      <c r="N21" s="21">
        <v>11</v>
      </c>
      <c r="O21" s="77">
        <f t="shared" ref="O21" si="17">IF(Q21="Error",0,IFERROR(INDEX(Rates,MATCH(E21,CountryALL,0),MATCH(I21,Category,0)),0))</f>
        <v>166</v>
      </c>
      <c r="P21" s="78">
        <f t="shared" ref="P21" si="18">IF(Q21="Error",0,R21*O21)</f>
        <v>1826</v>
      </c>
      <c r="Q21" s="19" t="str">
        <f t="shared" ref="Q21" si="19">IF(OR(COUNTBLANK(B21:N21)&gt;0,COUNTIF(WorkPackage,B21)=0,COUNTIF(PartnerN°,C21)=0,COUNTIF(CountryALL,E21)=0,COUNTIF(Role_Code,F21)=0,COUNTIF(StaffCat,I21)=0,(M21-L21)&lt;0,ISNUMBER(N21)=FALSE,IF(ISNUMBER(N21)=TRUE,N21=INT(N21*1)/1=FALSE)),"Error","")</f>
        <v/>
      </c>
      <c r="R21" s="20">
        <f t="shared" ref="R21" si="20">IF(N21&gt;(M21-L21)+1,(M21-L21)+1,N21)</f>
        <v>11</v>
      </c>
    </row>
    <row r="22" spans="2:18" s="20" customFormat="1" ht="36" x14ac:dyDescent="0.35">
      <c r="B22" s="131" t="s">
        <v>156</v>
      </c>
      <c r="C22" s="18" t="s">
        <v>7</v>
      </c>
      <c r="D22" s="52" t="str">
        <f t="shared" si="0"/>
        <v>Ashkelon Academic College</v>
      </c>
      <c r="E22" s="52" t="str">
        <f t="shared" si="1"/>
        <v>Israel</v>
      </c>
      <c r="F22" s="150" t="str">
        <f t="shared" si="2"/>
        <v>Partner</v>
      </c>
      <c r="G22" s="131" t="s">
        <v>593</v>
      </c>
      <c r="H22" s="131" t="s">
        <v>560</v>
      </c>
      <c r="I22" s="131" t="s">
        <v>193</v>
      </c>
      <c r="J22" s="131" t="s">
        <v>563</v>
      </c>
      <c r="K22" s="131" t="s">
        <v>581</v>
      </c>
      <c r="L22" s="59">
        <v>44228</v>
      </c>
      <c r="M22" s="59">
        <v>44423</v>
      </c>
      <c r="N22" s="21">
        <v>78</v>
      </c>
      <c r="O22" s="77">
        <f t="shared" si="3"/>
        <v>102</v>
      </c>
      <c r="P22" s="78">
        <f t="shared" si="4"/>
        <v>7956</v>
      </c>
      <c r="Q22" s="19" t="str">
        <f t="shared" si="5"/>
        <v/>
      </c>
      <c r="R22" s="20">
        <f t="shared" si="6"/>
        <v>78</v>
      </c>
    </row>
    <row r="23" spans="2:18" s="20" customFormat="1" ht="36" x14ac:dyDescent="0.35">
      <c r="B23" s="131" t="s">
        <v>156</v>
      </c>
      <c r="C23" s="18" t="s">
        <v>7</v>
      </c>
      <c r="D23" s="52" t="str">
        <f t="shared" si="0"/>
        <v>Ashkelon Academic College</v>
      </c>
      <c r="E23" s="52" t="str">
        <f t="shared" si="1"/>
        <v>Israel</v>
      </c>
      <c r="F23" s="150" t="str">
        <f t="shared" si="2"/>
        <v>Partner</v>
      </c>
      <c r="G23" s="131" t="s">
        <v>594</v>
      </c>
      <c r="H23" s="131" t="s">
        <v>566</v>
      </c>
      <c r="I23" s="131" t="s">
        <v>192</v>
      </c>
      <c r="J23" s="131" t="s">
        <v>563</v>
      </c>
      <c r="K23" s="131" t="s">
        <v>616</v>
      </c>
      <c r="L23" s="59">
        <v>44228</v>
      </c>
      <c r="M23" s="59">
        <v>44423</v>
      </c>
      <c r="N23" s="21">
        <v>43</v>
      </c>
      <c r="O23" s="77">
        <f t="shared" si="3"/>
        <v>92</v>
      </c>
      <c r="P23" s="78">
        <f t="shared" si="4"/>
        <v>3956</v>
      </c>
      <c r="Q23" s="19" t="str">
        <f t="shared" si="5"/>
        <v/>
      </c>
      <c r="R23" s="20">
        <f t="shared" si="6"/>
        <v>43</v>
      </c>
    </row>
    <row r="24" spans="2:18" s="20" customFormat="1" ht="36" x14ac:dyDescent="0.35">
      <c r="B24" s="131" t="s">
        <v>156</v>
      </c>
      <c r="C24" s="18" t="s">
        <v>7</v>
      </c>
      <c r="D24" s="52" t="str">
        <f t="shared" ref="D24" si="21">IFERROR(IF(VLOOKUP(C24,PartnerN°Ref,2,FALSE)=0,"",VLOOKUP(C24,PartnerN°Ref,2,FALSE)),"")</f>
        <v>Ashkelon Academic College</v>
      </c>
      <c r="E24" s="52" t="str">
        <f t="shared" ref="E24" si="22">IFERROR(IF(VLOOKUP(C24,PartnerN°Ref,3,FALSE)=0,"",VLOOKUP(C24,PartnerN°Ref,3,FALSE)),"")</f>
        <v>Israel</v>
      </c>
      <c r="F24" s="150" t="str">
        <f t="shared" ref="F24" si="23">IFERROR(IF(VLOOKUP(C24,PartnerN°Ref,4,FALSE)=0,"",VLOOKUP(C24,PartnerN°Ref,4,FALSE)),"")</f>
        <v>Partner</v>
      </c>
      <c r="G24" s="131" t="s">
        <v>590</v>
      </c>
      <c r="H24" s="131" t="s">
        <v>559</v>
      </c>
      <c r="I24" s="131" t="s">
        <v>126</v>
      </c>
      <c r="J24" s="131" t="s">
        <v>563</v>
      </c>
      <c r="K24" s="131" t="s">
        <v>582</v>
      </c>
      <c r="L24" s="59">
        <v>44501</v>
      </c>
      <c r="M24" s="59">
        <v>44621</v>
      </c>
      <c r="N24" s="21">
        <v>25</v>
      </c>
      <c r="O24" s="77">
        <f t="shared" ref="O24" si="24">IF(Q24="Error",0,IFERROR(INDEX(Rates,MATCH(E24,CountryALL,0),MATCH(I24,Category,0)),0))</f>
        <v>132</v>
      </c>
      <c r="P24" s="78">
        <f t="shared" ref="P24" si="25">IF(Q24="Error",0,R24*O24)</f>
        <v>3300</v>
      </c>
      <c r="Q24" s="19" t="str">
        <f t="shared" ref="Q24" si="26">IF(OR(COUNTBLANK(B24:N24)&gt;0,COUNTIF(WorkPackage,B24)=0,COUNTIF(PartnerN°,C24)=0,COUNTIF(CountryALL,E24)=0,COUNTIF(Role_Code,F24)=0,COUNTIF(StaffCat,I24)=0,(M24-L24)&lt;0,ISNUMBER(N24)=FALSE,IF(ISNUMBER(N24)=TRUE,N24=INT(N24*1)/1=FALSE)),"Error","")</f>
        <v/>
      </c>
      <c r="R24" s="20">
        <f t="shared" ref="R24" si="27">IF(N24&gt;(M24-L24)+1,(M24-L24)+1,N24)</f>
        <v>25</v>
      </c>
    </row>
    <row r="25" spans="2:18" s="20" customFormat="1" ht="36" x14ac:dyDescent="0.35">
      <c r="B25" s="131" t="s">
        <v>156</v>
      </c>
      <c r="C25" s="18" t="s">
        <v>7</v>
      </c>
      <c r="D25" s="52" t="str">
        <f t="shared" ref="D25" si="28">IFERROR(IF(VLOOKUP(C25,PartnerN°Ref,2,FALSE)=0,"",VLOOKUP(C25,PartnerN°Ref,2,FALSE)),"")</f>
        <v>Ashkelon Academic College</v>
      </c>
      <c r="E25" s="52" t="str">
        <f t="shared" ref="E25" si="29">IFERROR(IF(VLOOKUP(C25,PartnerN°Ref,3,FALSE)=0,"",VLOOKUP(C25,PartnerN°Ref,3,FALSE)),"")</f>
        <v>Israel</v>
      </c>
      <c r="F25" s="150" t="str">
        <f t="shared" ref="F25" si="30">IFERROR(IF(VLOOKUP(C25,PartnerN°Ref,4,FALSE)=0,"",VLOOKUP(C25,PartnerN°Ref,4,FALSE)),"")</f>
        <v>Partner</v>
      </c>
      <c r="G25" s="131" t="s">
        <v>590</v>
      </c>
      <c r="H25" s="131" t="s">
        <v>560</v>
      </c>
      <c r="I25" s="131" t="s">
        <v>126</v>
      </c>
      <c r="J25" s="131" t="s">
        <v>563</v>
      </c>
      <c r="K25" s="131" t="s">
        <v>582</v>
      </c>
      <c r="L25" s="59">
        <v>44501</v>
      </c>
      <c r="M25" s="59">
        <v>44621</v>
      </c>
      <c r="N25" s="21">
        <v>53</v>
      </c>
      <c r="O25" s="77">
        <f t="shared" ref="O25" si="31">IF(Q25="Error",0,IFERROR(INDEX(Rates,MATCH(E25,CountryALL,0),MATCH(I25,Category,0)),0))</f>
        <v>132</v>
      </c>
      <c r="P25" s="78">
        <f t="shared" ref="P25" si="32">IF(Q25="Error",0,R25*O25)</f>
        <v>6996</v>
      </c>
      <c r="Q25" s="19" t="str">
        <f t="shared" ref="Q25" si="33">IF(OR(COUNTBLANK(B25:N25)&gt;0,COUNTIF(WorkPackage,B25)=0,COUNTIF(PartnerN°,C25)=0,COUNTIF(CountryALL,E25)=0,COUNTIF(Role_Code,F25)=0,COUNTIF(StaffCat,I25)=0,(M25-L25)&lt;0,ISNUMBER(N25)=FALSE,IF(ISNUMBER(N25)=TRUE,N25=INT(N25*1)/1=FALSE)),"Error","")</f>
        <v/>
      </c>
      <c r="R25" s="20">
        <f t="shared" ref="R25" si="34">IF(N25&gt;(M25-L25)+1,(M25-L25)+1,N25)</f>
        <v>53</v>
      </c>
    </row>
    <row r="26" spans="2:18" s="20" customFormat="1" ht="36" x14ac:dyDescent="0.35">
      <c r="B26" s="131" t="s">
        <v>156</v>
      </c>
      <c r="C26" s="18" t="s">
        <v>7</v>
      </c>
      <c r="D26" s="52" t="str">
        <f t="shared" si="0"/>
        <v>Ashkelon Academic College</v>
      </c>
      <c r="E26" s="52" t="str">
        <f t="shared" si="1"/>
        <v>Israel</v>
      </c>
      <c r="F26" s="150" t="str">
        <f t="shared" si="2"/>
        <v>Partner</v>
      </c>
      <c r="G26" s="131" t="s">
        <v>595</v>
      </c>
      <c r="H26" s="131" t="s">
        <v>567</v>
      </c>
      <c r="I26" s="131" t="s">
        <v>193</v>
      </c>
      <c r="J26" s="131" t="s">
        <v>563</v>
      </c>
      <c r="K26" s="131" t="s">
        <v>577</v>
      </c>
      <c r="L26" s="59">
        <v>44317</v>
      </c>
      <c r="M26" s="59">
        <v>44362</v>
      </c>
      <c r="N26" s="21">
        <v>20</v>
      </c>
      <c r="O26" s="77">
        <f t="shared" si="3"/>
        <v>102</v>
      </c>
      <c r="P26" s="78">
        <f t="shared" si="4"/>
        <v>2040</v>
      </c>
      <c r="Q26" s="19" t="str">
        <f t="shared" si="5"/>
        <v/>
      </c>
      <c r="R26" s="20">
        <f t="shared" si="6"/>
        <v>20</v>
      </c>
    </row>
    <row r="27" spans="2:18" s="20" customFormat="1" ht="36" x14ac:dyDescent="0.35">
      <c r="B27" s="131" t="s">
        <v>156</v>
      </c>
      <c r="C27" s="18" t="s">
        <v>7</v>
      </c>
      <c r="D27" s="52" t="str">
        <f t="shared" si="0"/>
        <v>Ashkelon Academic College</v>
      </c>
      <c r="E27" s="52" t="str">
        <f t="shared" si="1"/>
        <v>Israel</v>
      </c>
      <c r="F27" s="150" t="str">
        <f t="shared" si="2"/>
        <v>Partner</v>
      </c>
      <c r="G27" s="131" t="s">
        <v>596</v>
      </c>
      <c r="H27" s="131" t="s">
        <v>568</v>
      </c>
      <c r="I27" s="131" t="s">
        <v>192</v>
      </c>
      <c r="J27" s="131" t="s">
        <v>563</v>
      </c>
      <c r="K27" s="131" t="s">
        <v>578</v>
      </c>
      <c r="L27" s="59">
        <v>44440</v>
      </c>
      <c r="M27" s="59">
        <v>44501</v>
      </c>
      <c r="N27" s="21">
        <v>11</v>
      </c>
      <c r="O27" s="77">
        <f t="shared" si="3"/>
        <v>92</v>
      </c>
      <c r="P27" s="78">
        <f t="shared" si="4"/>
        <v>1012</v>
      </c>
      <c r="Q27" s="19" t="str">
        <f t="shared" si="5"/>
        <v/>
      </c>
      <c r="R27" s="20">
        <f t="shared" si="6"/>
        <v>11</v>
      </c>
    </row>
    <row r="28" spans="2:18" s="20" customFormat="1" ht="36" x14ac:dyDescent="0.35">
      <c r="B28" s="131" t="s">
        <v>156</v>
      </c>
      <c r="C28" s="18" t="s">
        <v>7</v>
      </c>
      <c r="D28" s="52" t="str">
        <f t="shared" si="0"/>
        <v>Ashkelon Academic College</v>
      </c>
      <c r="E28" s="52" t="str">
        <f t="shared" si="1"/>
        <v>Israel</v>
      </c>
      <c r="F28" s="150" t="str">
        <f t="shared" si="2"/>
        <v>Partner</v>
      </c>
      <c r="G28" s="131" t="s">
        <v>597</v>
      </c>
      <c r="H28" s="131" t="s">
        <v>569</v>
      </c>
      <c r="I28" s="131" t="s">
        <v>192</v>
      </c>
      <c r="J28" s="131" t="s">
        <v>563</v>
      </c>
      <c r="K28" s="131" t="s">
        <v>586</v>
      </c>
      <c r="L28" s="59">
        <v>44256</v>
      </c>
      <c r="M28" s="59">
        <v>44317</v>
      </c>
      <c r="N28" s="21">
        <v>11</v>
      </c>
      <c r="O28" s="77">
        <f t="shared" si="3"/>
        <v>92</v>
      </c>
      <c r="P28" s="78">
        <f t="shared" si="4"/>
        <v>1012</v>
      </c>
      <c r="Q28" s="19" t="str">
        <f t="shared" si="5"/>
        <v/>
      </c>
      <c r="R28" s="20">
        <f t="shared" si="6"/>
        <v>11</v>
      </c>
    </row>
    <row r="29" spans="2:18" s="20" customFormat="1" ht="36" x14ac:dyDescent="0.35">
      <c r="B29" s="131" t="s">
        <v>156</v>
      </c>
      <c r="C29" s="18" t="s">
        <v>7</v>
      </c>
      <c r="D29" s="52" t="str">
        <f t="shared" si="0"/>
        <v>Ashkelon Academic College</v>
      </c>
      <c r="E29" s="52" t="str">
        <f t="shared" si="1"/>
        <v>Israel</v>
      </c>
      <c r="F29" s="150" t="str">
        <f t="shared" si="2"/>
        <v>Partner</v>
      </c>
      <c r="G29" s="131" t="s">
        <v>591</v>
      </c>
      <c r="H29" s="131" t="s">
        <v>559</v>
      </c>
      <c r="I29" s="131" t="s">
        <v>193</v>
      </c>
      <c r="J29" s="131" t="s">
        <v>563</v>
      </c>
      <c r="K29" s="131" t="s">
        <v>583</v>
      </c>
      <c r="L29" s="59">
        <v>44713</v>
      </c>
      <c r="M29" s="59">
        <v>44732</v>
      </c>
      <c r="N29" s="21">
        <v>6</v>
      </c>
      <c r="O29" s="77">
        <f t="shared" si="3"/>
        <v>102</v>
      </c>
      <c r="P29" s="78">
        <f t="shared" si="4"/>
        <v>612</v>
      </c>
      <c r="Q29" s="19" t="str">
        <f t="shared" si="5"/>
        <v/>
      </c>
      <c r="R29" s="20">
        <f t="shared" si="6"/>
        <v>6</v>
      </c>
    </row>
    <row r="30" spans="2:18" s="20" customFormat="1" ht="36" x14ac:dyDescent="0.35">
      <c r="B30" s="131" t="s">
        <v>156</v>
      </c>
      <c r="C30" s="18" t="s">
        <v>7</v>
      </c>
      <c r="D30" s="52" t="str">
        <f t="shared" si="0"/>
        <v>Ashkelon Academic College</v>
      </c>
      <c r="E30" s="52" t="str">
        <f t="shared" si="1"/>
        <v>Israel</v>
      </c>
      <c r="F30" s="150" t="str">
        <f t="shared" si="2"/>
        <v>Partner</v>
      </c>
      <c r="G30" s="131" t="s">
        <v>592</v>
      </c>
      <c r="H30" s="131" t="s">
        <v>559</v>
      </c>
      <c r="I30" s="131" t="s">
        <v>192</v>
      </c>
      <c r="J30" s="131" t="s">
        <v>563</v>
      </c>
      <c r="K30" s="131" t="s">
        <v>579</v>
      </c>
      <c r="L30" s="59">
        <v>44593</v>
      </c>
      <c r="M30" s="59">
        <v>44661</v>
      </c>
      <c r="N30" s="21">
        <v>41</v>
      </c>
      <c r="O30" s="77">
        <f t="shared" si="3"/>
        <v>92</v>
      </c>
      <c r="P30" s="78">
        <f t="shared" si="4"/>
        <v>3772</v>
      </c>
      <c r="Q30" s="19" t="str">
        <f t="shared" si="5"/>
        <v/>
      </c>
      <c r="R30" s="20">
        <f t="shared" si="6"/>
        <v>41</v>
      </c>
    </row>
    <row r="31" spans="2:18" s="20" customFormat="1" ht="36" x14ac:dyDescent="0.35">
      <c r="B31" s="131" t="s">
        <v>156</v>
      </c>
      <c r="C31" s="18" t="s">
        <v>8</v>
      </c>
      <c r="D31" s="52" t="str">
        <f t="shared" si="0"/>
        <v>Hebrew University of Jerusalem</v>
      </c>
      <c r="E31" s="52" t="str">
        <f t="shared" si="1"/>
        <v>Israel</v>
      </c>
      <c r="F31" s="150" t="str">
        <f t="shared" si="2"/>
        <v>Partner</v>
      </c>
      <c r="G31" s="131" t="s">
        <v>608</v>
      </c>
      <c r="H31" s="131" t="s">
        <v>611</v>
      </c>
      <c r="I31" s="131" t="s">
        <v>126</v>
      </c>
      <c r="J31" s="131" t="s">
        <v>614</v>
      </c>
      <c r="K31" s="131" t="s">
        <v>615</v>
      </c>
      <c r="L31" s="59">
        <v>44356</v>
      </c>
      <c r="M31" s="59">
        <v>44848</v>
      </c>
      <c r="N31" s="21">
        <v>59</v>
      </c>
      <c r="O31" s="77">
        <f t="shared" si="3"/>
        <v>132</v>
      </c>
      <c r="P31" s="78">
        <f t="shared" si="4"/>
        <v>7788</v>
      </c>
      <c r="Q31" s="19" t="str">
        <f t="shared" si="5"/>
        <v/>
      </c>
      <c r="R31" s="20">
        <f t="shared" si="6"/>
        <v>59</v>
      </c>
    </row>
    <row r="32" spans="2:18" s="20" customFormat="1" x14ac:dyDescent="0.35">
      <c r="B32" s="131" t="s">
        <v>156</v>
      </c>
      <c r="C32" s="18" t="s">
        <v>8</v>
      </c>
      <c r="D32" s="52" t="str">
        <f t="shared" si="0"/>
        <v>Hebrew University of Jerusalem</v>
      </c>
      <c r="E32" s="52" t="str">
        <f t="shared" si="1"/>
        <v>Israel</v>
      </c>
      <c r="F32" s="150" t="str">
        <f t="shared" si="2"/>
        <v>Partner</v>
      </c>
      <c r="G32" s="131" t="s">
        <v>609</v>
      </c>
      <c r="H32" s="131" t="s">
        <v>612</v>
      </c>
      <c r="I32" s="131" t="s">
        <v>192</v>
      </c>
      <c r="J32" s="131" t="s">
        <v>614</v>
      </c>
      <c r="K32" s="131" t="s">
        <v>617</v>
      </c>
      <c r="L32" s="59">
        <v>44211</v>
      </c>
      <c r="M32" s="59">
        <v>44848</v>
      </c>
      <c r="N32" s="21">
        <v>10</v>
      </c>
      <c r="O32" s="77">
        <f t="shared" si="3"/>
        <v>92</v>
      </c>
      <c r="P32" s="78">
        <f t="shared" si="4"/>
        <v>920</v>
      </c>
      <c r="Q32" s="19" t="str">
        <f t="shared" si="5"/>
        <v/>
      </c>
      <c r="R32" s="20">
        <f t="shared" si="6"/>
        <v>10</v>
      </c>
    </row>
    <row r="33" spans="2:18" s="20" customFormat="1" ht="72" x14ac:dyDescent="0.35">
      <c r="B33" s="131" t="s">
        <v>156</v>
      </c>
      <c r="C33" s="18" t="s">
        <v>8</v>
      </c>
      <c r="D33" s="52" t="str">
        <f t="shared" si="0"/>
        <v>Hebrew University of Jerusalem</v>
      </c>
      <c r="E33" s="52" t="str">
        <f t="shared" si="1"/>
        <v>Israel</v>
      </c>
      <c r="F33" s="150" t="str">
        <f t="shared" si="2"/>
        <v>Partner</v>
      </c>
      <c r="G33" s="131" t="s">
        <v>610</v>
      </c>
      <c r="H33" s="131" t="s">
        <v>613</v>
      </c>
      <c r="I33" s="131" t="s">
        <v>126</v>
      </c>
      <c r="J33" s="131" t="s">
        <v>614</v>
      </c>
      <c r="K33" s="131" t="s">
        <v>618</v>
      </c>
      <c r="L33" s="59">
        <v>44211</v>
      </c>
      <c r="M33" s="59">
        <v>44848</v>
      </c>
      <c r="N33" s="21">
        <v>36</v>
      </c>
      <c r="O33" s="77">
        <f t="shared" si="3"/>
        <v>132</v>
      </c>
      <c r="P33" s="78">
        <f t="shared" si="4"/>
        <v>4752</v>
      </c>
      <c r="Q33" s="19" t="str">
        <f t="shared" si="5"/>
        <v/>
      </c>
      <c r="R33" s="20">
        <f t="shared" si="6"/>
        <v>36</v>
      </c>
    </row>
    <row r="34" spans="2:18" s="20" customFormat="1" ht="36" x14ac:dyDescent="0.35">
      <c r="B34" s="131" t="s">
        <v>156</v>
      </c>
      <c r="C34" s="18" t="s">
        <v>8</v>
      </c>
      <c r="D34" s="52" t="str">
        <f t="shared" si="0"/>
        <v>Hebrew University of Jerusalem</v>
      </c>
      <c r="E34" s="52" t="str">
        <f t="shared" si="1"/>
        <v>Israel</v>
      </c>
      <c r="F34" s="150" t="str">
        <f t="shared" si="2"/>
        <v>Partner</v>
      </c>
      <c r="G34" s="131" t="s">
        <v>610</v>
      </c>
      <c r="H34" s="131" t="s">
        <v>613</v>
      </c>
      <c r="I34" s="131" t="s">
        <v>193</v>
      </c>
      <c r="J34" s="131" t="s">
        <v>614</v>
      </c>
      <c r="K34" s="131" t="s">
        <v>619</v>
      </c>
      <c r="L34" s="59">
        <v>44211</v>
      </c>
      <c r="M34" s="59">
        <v>44848</v>
      </c>
      <c r="N34" s="21">
        <v>17</v>
      </c>
      <c r="O34" s="77">
        <f t="shared" si="3"/>
        <v>102</v>
      </c>
      <c r="P34" s="78">
        <f t="shared" si="4"/>
        <v>1734</v>
      </c>
      <c r="Q34" s="19" t="str">
        <f t="shared" si="5"/>
        <v/>
      </c>
      <c r="R34" s="20">
        <f t="shared" si="6"/>
        <v>17</v>
      </c>
    </row>
    <row r="35" spans="2:18" s="20" customFormat="1" ht="36" x14ac:dyDescent="0.35">
      <c r="B35" s="131" t="s">
        <v>156</v>
      </c>
      <c r="C35" s="18" t="s">
        <v>8</v>
      </c>
      <c r="D35" s="52" t="str">
        <f t="shared" si="0"/>
        <v>Hebrew University of Jerusalem</v>
      </c>
      <c r="E35" s="52" t="str">
        <f t="shared" si="1"/>
        <v>Israel</v>
      </c>
      <c r="F35" s="150" t="str">
        <f t="shared" si="2"/>
        <v>Partner</v>
      </c>
      <c r="G35" s="131" t="s">
        <v>608</v>
      </c>
      <c r="H35" s="131" t="s">
        <v>611</v>
      </c>
      <c r="I35" s="131" t="s">
        <v>193</v>
      </c>
      <c r="J35" s="131" t="s">
        <v>614</v>
      </c>
      <c r="K35" s="131" t="s">
        <v>620</v>
      </c>
      <c r="L35" s="59">
        <v>44356</v>
      </c>
      <c r="M35" s="59">
        <v>44848</v>
      </c>
      <c r="N35" s="21">
        <v>29</v>
      </c>
      <c r="O35" s="77">
        <f t="shared" si="3"/>
        <v>102</v>
      </c>
      <c r="P35" s="78">
        <f t="shared" si="4"/>
        <v>2958</v>
      </c>
      <c r="Q35" s="19" t="str">
        <f t="shared" si="5"/>
        <v/>
      </c>
      <c r="R35" s="20">
        <f t="shared" si="6"/>
        <v>29</v>
      </c>
    </row>
    <row r="36" spans="2:18" s="20" customFormat="1" ht="54" x14ac:dyDescent="0.35">
      <c r="B36" s="131" t="s">
        <v>156</v>
      </c>
      <c r="C36" s="18" t="s">
        <v>9</v>
      </c>
      <c r="D36" s="52" t="str">
        <f t="shared" ref="D36:D99" si="35">IFERROR(IF(VLOOKUP(C36,PartnerN°Ref,2,FALSE)=0,"",VLOOKUP(C36,PartnerN°Ref,2,FALSE)),"")</f>
        <v>University College Cork</v>
      </c>
      <c r="E36" s="52" t="str">
        <f t="shared" ref="E36:E99" si="36">IFERROR(IF(VLOOKUP(C36,PartnerN°Ref,3,FALSE)=0,"",VLOOKUP(C36,PartnerN°Ref,3,FALSE)),"")</f>
        <v>Ireland</v>
      </c>
      <c r="F36" s="150" t="str">
        <f t="shared" ref="F36:F99" si="37">IFERROR(IF(VLOOKUP(C36,PartnerN°Ref,4,FALSE)=0,"",VLOOKUP(C36,PartnerN°Ref,4,FALSE)),"")</f>
        <v>Partner</v>
      </c>
      <c r="G36" s="131" t="s">
        <v>653</v>
      </c>
      <c r="H36" s="131" t="s">
        <v>654</v>
      </c>
      <c r="I36" s="131" t="s">
        <v>126</v>
      </c>
      <c r="J36" s="131" t="s">
        <v>614</v>
      </c>
      <c r="K36" s="131" t="s">
        <v>655</v>
      </c>
      <c r="L36" s="59">
        <v>44211</v>
      </c>
      <c r="M36" s="59">
        <v>44212</v>
      </c>
      <c r="N36" s="21">
        <v>2</v>
      </c>
      <c r="O36" s="77">
        <f t="shared" ref="O36:O99" si="38">IF(Q36="Error",0,IFERROR(INDEX(Rates,MATCH(E36,CountryALL,0),MATCH(I36,Category,0)),0))</f>
        <v>241</v>
      </c>
      <c r="P36" s="78">
        <f t="shared" ref="P36:P99" si="39">IF(Q36="Error",0,R36*O36)</f>
        <v>482</v>
      </c>
      <c r="Q36" s="19" t="str">
        <f t="shared" ref="Q36:Q99" si="40">IF(OR(COUNTBLANK(B36:N36)&gt;0,COUNTIF(WorkPackage,B36)=0,COUNTIF(PartnerN°,C36)=0,COUNTIF(CountryALL,E36)=0,COUNTIF(Role_Code,F36)=0,COUNTIF(StaffCat,I36)=0,(M36-L36)&lt;0,ISNUMBER(N36)=FALSE,IF(ISNUMBER(N36)=TRUE,N36=INT(N36*1)/1=FALSE)),"Error","")</f>
        <v/>
      </c>
      <c r="R36" s="20">
        <f t="shared" ref="R36:R99" si="41">IF(N36&gt;(M36-L36)+1,(M36-L36)+1,N36)</f>
        <v>2</v>
      </c>
    </row>
    <row r="37" spans="2:18" s="20" customFormat="1" ht="36" x14ac:dyDescent="0.35">
      <c r="B37" s="131" t="s">
        <v>156</v>
      </c>
      <c r="C37" s="18" t="s">
        <v>9</v>
      </c>
      <c r="D37" s="52" t="str">
        <f t="shared" si="35"/>
        <v>University College Cork</v>
      </c>
      <c r="E37" s="52" t="str">
        <f t="shared" si="36"/>
        <v>Ireland</v>
      </c>
      <c r="F37" s="150" t="str">
        <f t="shared" si="37"/>
        <v>Partner</v>
      </c>
      <c r="G37" s="131" t="s">
        <v>653</v>
      </c>
      <c r="H37" s="131" t="s">
        <v>654</v>
      </c>
      <c r="I37" s="131" t="s">
        <v>126</v>
      </c>
      <c r="J37" s="131" t="s">
        <v>614</v>
      </c>
      <c r="K37" s="131" t="s">
        <v>656</v>
      </c>
      <c r="L37" s="59">
        <v>44581</v>
      </c>
      <c r="M37" s="59">
        <v>44581</v>
      </c>
      <c r="N37" s="21">
        <v>1</v>
      </c>
      <c r="O37" s="77">
        <f t="shared" si="38"/>
        <v>241</v>
      </c>
      <c r="P37" s="78">
        <f t="shared" si="39"/>
        <v>241</v>
      </c>
      <c r="Q37" s="19" t="str">
        <f t="shared" si="40"/>
        <v/>
      </c>
      <c r="R37" s="20">
        <f t="shared" si="41"/>
        <v>1</v>
      </c>
    </row>
    <row r="38" spans="2:18" s="20" customFormat="1" ht="72" x14ac:dyDescent="0.35">
      <c r="B38" s="131" t="s">
        <v>156</v>
      </c>
      <c r="C38" s="18" t="s">
        <v>9</v>
      </c>
      <c r="D38" s="52" t="str">
        <f t="shared" si="35"/>
        <v>University College Cork</v>
      </c>
      <c r="E38" s="52" t="str">
        <f t="shared" si="36"/>
        <v>Ireland</v>
      </c>
      <c r="F38" s="150" t="str">
        <f t="shared" si="37"/>
        <v>Partner</v>
      </c>
      <c r="G38" s="131" t="s">
        <v>653</v>
      </c>
      <c r="H38" s="131" t="s">
        <v>654</v>
      </c>
      <c r="I38" s="131" t="s">
        <v>126</v>
      </c>
      <c r="J38" s="131" t="s">
        <v>614</v>
      </c>
      <c r="K38" s="131" t="s">
        <v>657</v>
      </c>
      <c r="L38" s="59">
        <v>44228</v>
      </c>
      <c r="M38" s="59">
        <v>44229</v>
      </c>
      <c r="N38" s="21">
        <v>2</v>
      </c>
      <c r="O38" s="77">
        <f t="shared" si="38"/>
        <v>241</v>
      </c>
      <c r="P38" s="78">
        <f t="shared" si="39"/>
        <v>482</v>
      </c>
      <c r="Q38" s="19" t="str">
        <f t="shared" si="40"/>
        <v/>
      </c>
      <c r="R38" s="20">
        <f t="shared" si="41"/>
        <v>2</v>
      </c>
    </row>
    <row r="39" spans="2:18" s="20" customFormat="1" x14ac:dyDescent="0.35">
      <c r="B39" s="131" t="s">
        <v>157</v>
      </c>
      <c r="C39" s="18" t="s">
        <v>9</v>
      </c>
      <c r="D39" s="52" t="str">
        <f t="shared" si="35"/>
        <v>University College Cork</v>
      </c>
      <c r="E39" s="52" t="str">
        <f t="shared" si="36"/>
        <v>Ireland</v>
      </c>
      <c r="F39" s="150" t="str">
        <f t="shared" si="37"/>
        <v>Partner</v>
      </c>
      <c r="G39" s="131" t="s">
        <v>653</v>
      </c>
      <c r="H39" s="131" t="s">
        <v>654</v>
      </c>
      <c r="I39" s="131" t="s">
        <v>126</v>
      </c>
      <c r="J39" s="131" t="s">
        <v>658</v>
      </c>
      <c r="K39" s="131" t="s">
        <v>659</v>
      </c>
      <c r="L39" s="59">
        <v>44308</v>
      </c>
      <c r="M39" s="59">
        <v>44308</v>
      </c>
      <c r="N39" s="21">
        <v>1</v>
      </c>
      <c r="O39" s="77">
        <f t="shared" si="38"/>
        <v>241</v>
      </c>
      <c r="P39" s="78">
        <f t="shared" si="39"/>
        <v>241</v>
      </c>
      <c r="Q39" s="19" t="str">
        <f t="shared" si="40"/>
        <v/>
      </c>
      <c r="R39" s="20">
        <f t="shared" si="41"/>
        <v>1</v>
      </c>
    </row>
    <row r="40" spans="2:18" s="20" customFormat="1" ht="36" x14ac:dyDescent="0.35">
      <c r="B40" s="131" t="s">
        <v>155</v>
      </c>
      <c r="C40" s="18" t="s">
        <v>9</v>
      </c>
      <c r="D40" s="52" t="str">
        <f t="shared" si="35"/>
        <v>University College Cork</v>
      </c>
      <c r="E40" s="52" t="str">
        <f t="shared" si="36"/>
        <v>Ireland</v>
      </c>
      <c r="F40" s="150" t="str">
        <f t="shared" si="37"/>
        <v>Partner</v>
      </c>
      <c r="G40" s="131" t="s">
        <v>653</v>
      </c>
      <c r="H40" s="131" t="s">
        <v>654</v>
      </c>
      <c r="I40" s="131" t="s">
        <v>126</v>
      </c>
      <c r="J40" s="131" t="s">
        <v>614</v>
      </c>
      <c r="K40" s="131" t="s">
        <v>660</v>
      </c>
      <c r="L40" s="59">
        <v>44341</v>
      </c>
      <c r="M40" s="59">
        <v>44342</v>
      </c>
      <c r="N40" s="21">
        <v>2</v>
      </c>
      <c r="O40" s="77">
        <f t="shared" si="38"/>
        <v>241</v>
      </c>
      <c r="P40" s="78">
        <f t="shared" si="39"/>
        <v>482</v>
      </c>
      <c r="Q40" s="19" t="str">
        <f t="shared" si="40"/>
        <v/>
      </c>
      <c r="R40" s="20">
        <f t="shared" si="41"/>
        <v>2</v>
      </c>
    </row>
    <row r="41" spans="2:18" s="20" customFormat="1" x14ac:dyDescent="0.35">
      <c r="B41" s="131" t="s">
        <v>156</v>
      </c>
      <c r="C41" s="18" t="s">
        <v>9</v>
      </c>
      <c r="D41" s="52" t="str">
        <f t="shared" si="35"/>
        <v>University College Cork</v>
      </c>
      <c r="E41" s="52" t="str">
        <f t="shared" si="36"/>
        <v>Ireland</v>
      </c>
      <c r="F41" s="150" t="str">
        <f t="shared" si="37"/>
        <v>Partner</v>
      </c>
      <c r="G41" s="131" t="s">
        <v>653</v>
      </c>
      <c r="H41" s="131" t="s">
        <v>654</v>
      </c>
      <c r="I41" s="131" t="s">
        <v>126</v>
      </c>
      <c r="J41" s="131" t="s">
        <v>614</v>
      </c>
      <c r="K41" s="131" t="s">
        <v>661</v>
      </c>
      <c r="L41" s="59">
        <v>44361</v>
      </c>
      <c r="M41" s="59">
        <v>44363</v>
      </c>
      <c r="N41" s="21">
        <v>2</v>
      </c>
      <c r="O41" s="77">
        <f t="shared" si="38"/>
        <v>241</v>
      </c>
      <c r="P41" s="78">
        <f t="shared" si="39"/>
        <v>482</v>
      </c>
      <c r="Q41" s="19" t="str">
        <f t="shared" si="40"/>
        <v/>
      </c>
      <c r="R41" s="20">
        <f t="shared" si="41"/>
        <v>2</v>
      </c>
    </row>
    <row r="42" spans="2:18" s="20" customFormat="1" x14ac:dyDescent="0.35">
      <c r="B42" s="131" t="s">
        <v>156</v>
      </c>
      <c r="C42" s="18" t="s">
        <v>9</v>
      </c>
      <c r="D42" s="52" t="str">
        <f t="shared" si="35"/>
        <v>University College Cork</v>
      </c>
      <c r="E42" s="52" t="str">
        <f t="shared" si="36"/>
        <v>Ireland</v>
      </c>
      <c r="F42" s="150" t="str">
        <f t="shared" si="37"/>
        <v>Partner</v>
      </c>
      <c r="G42" s="131" t="s">
        <v>653</v>
      </c>
      <c r="H42" s="131" t="s">
        <v>654</v>
      </c>
      <c r="I42" s="131" t="s">
        <v>126</v>
      </c>
      <c r="J42" s="131" t="s">
        <v>614</v>
      </c>
      <c r="K42" s="131" t="s">
        <v>662</v>
      </c>
      <c r="L42" s="59">
        <v>44362</v>
      </c>
      <c r="M42" s="59">
        <v>44362</v>
      </c>
      <c r="N42" s="21">
        <v>1</v>
      </c>
      <c r="O42" s="77">
        <f t="shared" si="38"/>
        <v>241</v>
      </c>
      <c r="P42" s="78">
        <f t="shared" si="39"/>
        <v>241</v>
      </c>
      <c r="Q42" s="19" t="str">
        <f t="shared" si="40"/>
        <v/>
      </c>
      <c r="R42" s="20">
        <f t="shared" si="41"/>
        <v>1</v>
      </c>
    </row>
    <row r="43" spans="2:18" s="20" customFormat="1" x14ac:dyDescent="0.35">
      <c r="B43" s="131" t="s">
        <v>156</v>
      </c>
      <c r="C43" s="18" t="s">
        <v>9</v>
      </c>
      <c r="D43" s="52" t="str">
        <f t="shared" si="35"/>
        <v>University College Cork</v>
      </c>
      <c r="E43" s="52" t="str">
        <f t="shared" si="36"/>
        <v>Ireland</v>
      </c>
      <c r="F43" s="150" t="str">
        <f t="shared" si="37"/>
        <v>Partner</v>
      </c>
      <c r="G43" s="131" t="s">
        <v>653</v>
      </c>
      <c r="H43" s="131" t="s">
        <v>654</v>
      </c>
      <c r="I43" s="131" t="s">
        <v>126</v>
      </c>
      <c r="J43" s="131" t="s">
        <v>614</v>
      </c>
      <c r="K43" s="131" t="s">
        <v>663</v>
      </c>
      <c r="L43" s="59">
        <v>44363</v>
      </c>
      <c r="M43" s="59">
        <v>44363</v>
      </c>
      <c r="N43" s="21">
        <v>1</v>
      </c>
      <c r="O43" s="77">
        <f t="shared" si="38"/>
        <v>241</v>
      </c>
      <c r="P43" s="78">
        <f t="shared" si="39"/>
        <v>241</v>
      </c>
      <c r="Q43" s="19" t="str">
        <f t="shared" si="40"/>
        <v/>
      </c>
      <c r="R43" s="20">
        <f t="shared" si="41"/>
        <v>1</v>
      </c>
    </row>
    <row r="44" spans="2:18" s="20" customFormat="1" ht="36" x14ac:dyDescent="0.35">
      <c r="B44" s="131" t="s">
        <v>155</v>
      </c>
      <c r="C44" s="18" t="s">
        <v>9</v>
      </c>
      <c r="D44" s="52" t="str">
        <f t="shared" si="35"/>
        <v>University College Cork</v>
      </c>
      <c r="E44" s="52" t="str">
        <f t="shared" si="36"/>
        <v>Ireland</v>
      </c>
      <c r="F44" s="150" t="str">
        <f t="shared" si="37"/>
        <v>Partner</v>
      </c>
      <c r="G44" s="131" t="s">
        <v>653</v>
      </c>
      <c r="H44" s="131" t="s">
        <v>654</v>
      </c>
      <c r="I44" s="131" t="s">
        <v>126</v>
      </c>
      <c r="J44" s="131" t="s">
        <v>614</v>
      </c>
      <c r="K44" s="131" t="s">
        <v>664</v>
      </c>
      <c r="L44" s="59">
        <v>44378</v>
      </c>
      <c r="M44" s="59">
        <v>44379</v>
      </c>
      <c r="N44" s="21">
        <v>2</v>
      </c>
      <c r="O44" s="77">
        <f t="shared" si="38"/>
        <v>241</v>
      </c>
      <c r="P44" s="78">
        <f t="shared" si="39"/>
        <v>482</v>
      </c>
      <c r="Q44" s="19" t="str">
        <f t="shared" si="40"/>
        <v/>
      </c>
      <c r="R44" s="20">
        <f t="shared" si="41"/>
        <v>2</v>
      </c>
    </row>
    <row r="45" spans="2:18" s="20" customFormat="1" x14ac:dyDescent="0.35">
      <c r="B45" s="131" t="s">
        <v>157</v>
      </c>
      <c r="C45" s="18" t="s">
        <v>9</v>
      </c>
      <c r="D45" s="52" t="str">
        <f t="shared" si="35"/>
        <v>University College Cork</v>
      </c>
      <c r="E45" s="52" t="str">
        <f t="shared" si="36"/>
        <v>Ireland</v>
      </c>
      <c r="F45" s="150" t="str">
        <f t="shared" si="37"/>
        <v>Partner</v>
      </c>
      <c r="G45" s="131" t="s">
        <v>653</v>
      </c>
      <c r="H45" s="131" t="s">
        <v>654</v>
      </c>
      <c r="I45" s="131" t="s">
        <v>126</v>
      </c>
      <c r="J45" s="131" t="s">
        <v>614</v>
      </c>
      <c r="K45" s="131" t="s">
        <v>665</v>
      </c>
      <c r="L45" s="59">
        <v>44471</v>
      </c>
      <c r="M45" s="59">
        <v>44471</v>
      </c>
      <c r="N45" s="21">
        <v>1</v>
      </c>
      <c r="O45" s="77">
        <f t="shared" si="38"/>
        <v>241</v>
      </c>
      <c r="P45" s="78">
        <f t="shared" si="39"/>
        <v>241</v>
      </c>
      <c r="Q45" s="19" t="str">
        <f t="shared" si="40"/>
        <v/>
      </c>
      <c r="R45" s="20">
        <f t="shared" si="41"/>
        <v>1</v>
      </c>
    </row>
    <row r="46" spans="2:18" s="20" customFormat="1" x14ac:dyDescent="0.35">
      <c r="B46" s="131" t="s">
        <v>157</v>
      </c>
      <c r="C46" s="18" t="s">
        <v>9</v>
      </c>
      <c r="D46" s="52" t="str">
        <f t="shared" si="35"/>
        <v>University College Cork</v>
      </c>
      <c r="E46" s="52" t="str">
        <f t="shared" si="36"/>
        <v>Ireland</v>
      </c>
      <c r="F46" s="150" t="str">
        <f t="shared" si="37"/>
        <v>Partner</v>
      </c>
      <c r="G46" s="131" t="s">
        <v>653</v>
      </c>
      <c r="H46" s="131" t="s">
        <v>654</v>
      </c>
      <c r="I46" s="131" t="s">
        <v>126</v>
      </c>
      <c r="J46" s="131" t="s">
        <v>614</v>
      </c>
      <c r="K46" s="131" t="s">
        <v>666</v>
      </c>
      <c r="L46" s="59">
        <v>44508</v>
      </c>
      <c r="M46" s="59">
        <v>44508</v>
      </c>
      <c r="N46" s="21">
        <v>1</v>
      </c>
      <c r="O46" s="77">
        <f t="shared" si="38"/>
        <v>241</v>
      </c>
      <c r="P46" s="78">
        <f t="shared" si="39"/>
        <v>241</v>
      </c>
      <c r="Q46" s="19" t="str">
        <f t="shared" si="40"/>
        <v/>
      </c>
      <c r="R46" s="20">
        <f t="shared" si="41"/>
        <v>1</v>
      </c>
    </row>
    <row r="47" spans="2:18" s="20" customFormat="1" x14ac:dyDescent="0.35">
      <c r="B47" s="131" t="s">
        <v>157</v>
      </c>
      <c r="C47" s="18" t="s">
        <v>9</v>
      </c>
      <c r="D47" s="52" t="str">
        <f t="shared" si="35"/>
        <v>University College Cork</v>
      </c>
      <c r="E47" s="52" t="str">
        <f t="shared" si="36"/>
        <v>Ireland</v>
      </c>
      <c r="F47" s="150" t="str">
        <f t="shared" si="37"/>
        <v>Partner</v>
      </c>
      <c r="G47" s="131" t="s">
        <v>653</v>
      </c>
      <c r="H47" s="131" t="s">
        <v>654</v>
      </c>
      <c r="I47" s="131" t="s">
        <v>126</v>
      </c>
      <c r="J47" s="131" t="s">
        <v>614</v>
      </c>
      <c r="K47" s="131" t="s">
        <v>667</v>
      </c>
      <c r="L47" s="59">
        <v>44585</v>
      </c>
      <c r="M47" s="59">
        <v>44585</v>
      </c>
      <c r="N47" s="21">
        <v>1</v>
      </c>
      <c r="O47" s="77">
        <f t="shared" si="38"/>
        <v>241</v>
      </c>
      <c r="P47" s="78">
        <f t="shared" si="39"/>
        <v>241</v>
      </c>
      <c r="Q47" s="19" t="str">
        <f t="shared" si="40"/>
        <v/>
      </c>
      <c r="R47" s="20">
        <f t="shared" si="41"/>
        <v>1</v>
      </c>
    </row>
    <row r="48" spans="2:18" s="20" customFormat="1" x14ac:dyDescent="0.35">
      <c r="B48" s="131" t="s">
        <v>157</v>
      </c>
      <c r="C48" s="18" t="s">
        <v>9</v>
      </c>
      <c r="D48" s="52" t="str">
        <f t="shared" si="35"/>
        <v>University College Cork</v>
      </c>
      <c r="E48" s="52" t="str">
        <f t="shared" si="36"/>
        <v>Ireland</v>
      </c>
      <c r="F48" s="150" t="str">
        <f t="shared" si="37"/>
        <v>Partner</v>
      </c>
      <c r="G48" s="131" t="s">
        <v>653</v>
      </c>
      <c r="H48" s="131" t="s">
        <v>654</v>
      </c>
      <c r="I48" s="131" t="s">
        <v>126</v>
      </c>
      <c r="J48" s="131" t="s">
        <v>614</v>
      </c>
      <c r="K48" s="131" t="s">
        <v>668</v>
      </c>
      <c r="L48" s="59">
        <v>44593</v>
      </c>
      <c r="M48" s="59">
        <v>44593</v>
      </c>
      <c r="N48" s="21">
        <v>1</v>
      </c>
      <c r="O48" s="77">
        <f t="shared" si="38"/>
        <v>241</v>
      </c>
      <c r="P48" s="78">
        <f t="shared" si="39"/>
        <v>241</v>
      </c>
      <c r="Q48" s="19" t="str">
        <f t="shared" si="40"/>
        <v/>
      </c>
      <c r="R48" s="20">
        <f t="shared" si="41"/>
        <v>1</v>
      </c>
    </row>
    <row r="49" spans="2:18" s="20" customFormat="1" x14ac:dyDescent="0.35">
      <c r="B49" s="131" t="s">
        <v>157</v>
      </c>
      <c r="C49" s="18" t="s">
        <v>9</v>
      </c>
      <c r="D49" s="52" t="str">
        <f t="shared" si="35"/>
        <v>University College Cork</v>
      </c>
      <c r="E49" s="52" t="str">
        <f t="shared" si="36"/>
        <v>Ireland</v>
      </c>
      <c r="F49" s="150" t="str">
        <f t="shared" si="37"/>
        <v>Partner</v>
      </c>
      <c r="G49" s="131" t="s">
        <v>653</v>
      </c>
      <c r="H49" s="131" t="s">
        <v>654</v>
      </c>
      <c r="I49" s="131" t="s">
        <v>126</v>
      </c>
      <c r="J49" s="131" t="s">
        <v>614</v>
      </c>
      <c r="K49" s="131" t="s">
        <v>669</v>
      </c>
      <c r="L49" s="59">
        <v>44614</v>
      </c>
      <c r="M49" s="59">
        <v>44614</v>
      </c>
      <c r="N49" s="21">
        <v>1</v>
      </c>
      <c r="O49" s="77">
        <f t="shared" si="38"/>
        <v>241</v>
      </c>
      <c r="P49" s="78">
        <f t="shared" si="39"/>
        <v>241</v>
      </c>
      <c r="Q49" s="19" t="str">
        <f t="shared" si="40"/>
        <v/>
      </c>
      <c r="R49" s="20">
        <f t="shared" si="41"/>
        <v>1</v>
      </c>
    </row>
    <row r="50" spans="2:18" s="20" customFormat="1" x14ac:dyDescent="0.35">
      <c r="B50" s="131" t="s">
        <v>156</v>
      </c>
      <c r="C50" s="18" t="s">
        <v>9</v>
      </c>
      <c r="D50" s="52" t="str">
        <f t="shared" si="35"/>
        <v>University College Cork</v>
      </c>
      <c r="E50" s="52" t="str">
        <f t="shared" si="36"/>
        <v>Ireland</v>
      </c>
      <c r="F50" s="150" t="str">
        <f t="shared" si="37"/>
        <v>Partner</v>
      </c>
      <c r="G50" s="131" t="s">
        <v>653</v>
      </c>
      <c r="H50" s="131" t="s">
        <v>654</v>
      </c>
      <c r="I50" s="131" t="s">
        <v>126</v>
      </c>
      <c r="J50" s="131" t="s">
        <v>614</v>
      </c>
      <c r="K50" s="131" t="s">
        <v>670</v>
      </c>
      <c r="L50" s="59">
        <v>44595</v>
      </c>
      <c r="M50" s="59">
        <v>44645</v>
      </c>
      <c r="N50" s="21">
        <v>4</v>
      </c>
      <c r="O50" s="77">
        <f t="shared" si="38"/>
        <v>241</v>
      </c>
      <c r="P50" s="78">
        <f t="shared" si="39"/>
        <v>964</v>
      </c>
      <c r="Q50" s="19" t="str">
        <f t="shared" si="40"/>
        <v/>
      </c>
      <c r="R50" s="20">
        <f t="shared" si="41"/>
        <v>4</v>
      </c>
    </row>
    <row r="51" spans="2:18" s="20" customFormat="1" x14ac:dyDescent="0.35">
      <c r="B51" s="131" t="s">
        <v>157</v>
      </c>
      <c r="C51" s="18" t="s">
        <v>9</v>
      </c>
      <c r="D51" s="52" t="str">
        <f t="shared" si="35"/>
        <v>University College Cork</v>
      </c>
      <c r="E51" s="52" t="str">
        <f t="shared" si="36"/>
        <v>Ireland</v>
      </c>
      <c r="F51" s="150" t="str">
        <f t="shared" si="37"/>
        <v>Partner</v>
      </c>
      <c r="G51" s="131" t="s">
        <v>653</v>
      </c>
      <c r="H51" s="131" t="s">
        <v>654</v>
      </c>
      <c r="I51" s="131" t="s">
        <v>126</v>
      </c>
      <c r="J51" s="131" t="s">
        <v>614</v>
      </c>
      <c r="K51" s="131" t="s">
        <v>671</v>
      </c>
      <c r="L51" s="59">
        <v>44697</v>
      </c>
      <c r="M51" s="59">
        <v>44697</v>
      </c>
      <c r="N51" s="21">
        <v>1</v>
      </c>
      <c r="O51" s="77">
        <f t="shared" si="38"/>
        <v>241</v>
      </c>
      <c r="P51" s="78">
        <f t="shared" si="39"/>
        <v>241</v>
      </c>
      <c r="Q51" s="19" t="str">
        <f t="shared" si="40"/>
        <v/>
      </c>
      <c r="R51" s="20">
        <f t="shared" si="41"/>
        <v>1</v>
      </c>
    </row>
    <row r="52" spans="2:18" s="20" customFormat="1" x14ac:dyDescent="0.35">
      <c r="B52" s="131" t="s">
        <v>157</v>
      </c>
      <c r="C52" s="18" t="s">
        <v>9</v>
      </c>
      <c r="D52" s="52" t="str">
        <f t="shared" si="35"/>
        <v>University College Cork</v>
      </c>
      <c r="E52" s="52" t="str">
        <f t="shared" si="36"/>
        <v>Ireland</v>
      </c>
      <c r="F52" s="150" t="str">
        <f t="shared" si="37"/>
        <v>Partner</v>
      </c>
      <c r="G52" s="131" t="s">
        <v>653</v>
      </c>
      <c r="H52" s="131" t="s">
        <v>654</v>
      </c>
      <c r="I52" s="131" t="s">
        <v>126</v>
      </c>
      <c r="J52" s="131" t="s">
        <v>614</v>
      </c>
      <c r="K52" s="131" t="s">
        <v>672</v>
      </c>
      <c r="L52" s="59">
        <v>44825</v>
      </c>
      <c r="M52" s="59">
        <v>44825</v>
      </c>
      <c r="N52" s="21">
        <v>1</v>
      </c>
      <c r="O52" s="77">
        <f t="shared" si="38"/>
        <v>241</v>
      </c>
      <c r="P52" s="78">
        <f t="shared" si="39"/>
        <v>241</v>
      </c>
      <c r="Q52" s="19" t="str">
        <f t="shared" si="40"/>
        <v/>
      </c>
      <c r="R52" s="20">
        <f t="shared" si="41"/>
        <v>1</v>
      </c>
    </row>
    <row r="53" spans="2:18" s="20" customFormat="1" x14ac:dyDescent="0.35">
      <c r="B53" s="131" t="s">
        <v>157</v>
      </c>
      <c r="C53" s="18" t="s">
        <v>9</v>
      </c>
      <c r="D53" s="52" t="str">
        <f t="shared" si="35"/>
        <v>University College Cork</v>
      </c>
      <c r="E53" s="52" t="str">
        <f t="shared" si="36"/>
        <v>Ireland</v>
      </c>
      <c r="F53" s="150" t="str">
        <f t="shared" si="37"/>
        <v>Partner</v>
      </c>
      <c r="G53" s="131" t="s">
        <v>653</v>
      </c>
      <c r="H53" s="131" t="s">
        <v>654</v>
      </c>
      <c r="I53" s="131" t="s">
        <v>126</v>
      </c>
      <c r="J53" s="131" t="s">
        <v>614</v>
      </c>
      <c r="K53" s="131" t="s">
        <v>673</v>
      </c>
      <c r="L53" s="59">
        <v>44834</v>
      </c>
      <c r="M53" s="59">
        <v>44834</v>
      </c>
      <c r="N53" s="21">
        <v>1</v>
      </c>
      <c r="O53" s="77">
        <f t="shared" si="38"/>
        <v>241</v>
      </c>
      <c r="P53" s="78">
        <f t="shared" si="39"/>
        <v>241</v>
      </c>
      <c r="Q53" s="19" t="str">
        <f t="shared" si="40"/>
        <v/>
      </c>
      <c r="R53" s="20">
        <f t="shared" si="41"/>
        <v>1</v>
      </c>
    </row>
    <row r="54" spans="2:18" s="20" customFormat="1" ht="54" x14ac:dyDescent="0.35">
      <c r="B54" s="131" t="s">
        <v>156</v>
      </c>
      <c r="C54" s="18" t="s">
        <v>9</v>
      </c>
      <c r="D54" s="52" t="str">
        <f t="shared" si="35"/>
        <v>University College Cork</v>
      </c>
      <c r="E54" s="52" t="str">
        <f t="shared" si="36"/>
        <v>Ireland</v>
      </c>
      <c r="F54" s="150" t="str">
        <f t="shared" si="37"/>
        <v>Partner</v>
      </c>
      <c r="G54" s="131" t="s">
        <v>674</v>
      </c>
      <c r="H54" s="131" t="s">
        <v>675</v>
      </c>
      <c r="I54" s="131" t="s">
        <v>126</v>
      </c>
      <c r="J54" s="131" t="s">
        <v>614</v>
      </c>
      <c r="K54" s="131" t="s">
        <v>655</v>
      </c>
      <c r="L54" s="59">
        <v>44576</v>
      </c>
      <c r="M54" s="59">
        <v>44577</v>
      </c>
      <c r="N54" s="21">
        <v>2</v>
      </c>
      <c r="O54" s="77">
        <f t="shared" si="38"/>
        <v>241</v>
      </c>
      <c r="P54" s="78">
        <f t="shared" si="39"/>
        <v>482</v>
      </c>
      <c r="Q54" s="19" t="str">
        <f t="shared" si="40"/>
        <v/>
      </c>
      <c r="R54" s="20">
        <f t="shared" si="41"/>
        <v>2</v>
      </c>
    </row>
    <row r="55" spans="2:18" s="20" customFormat="1" ht="36" x14ac:dyDescent="0.35">
      <c r="B55" s="131" t="s">
        <v>156</v>
      </c>
      <c r="C55" s="18" t="s">
        <v>9</v>
      </c>
      <c r="D55" s="52" t="str">
        <f t="shared" si="35"/>
        <v>University College Cork</v>
      </c>
      <c r="E55" s="52" t="str">
        <f t="shared" si="36"/>
        <v>Ireland</v>
      </c>
      <c r="F55" s="150" t="str">
        <f t="shared" si="37"/>
        <v>Partner</v>
      </c>
      <c r="G55" s="131" t="s">
        <v>674</v>
      </c>
      <c r="H55" s="131" t="s">
        <v>675</v>
      </c>
      <c r="I55" s="131" t="s">
        <v>126</v>
      </c>
      <c r="J55" s="131" t="s">
        <v>614</v>
      </c>
      <c r="K55" s="131" t="s">
        <v>656</v>
      </c>
      <c r="L55" s="59">
        <v>44216</v>
      </c>
      <c r="M55" s="59">
        <v>44217</v>
      </c>
      <c r="N55" s="21">
        <v>2</v>
      </c>
      <c r="O55" s="77">
        <f t="shared" si="38"/>
        <v>241</v>
      </c>
      <c r="P55" s="78">
        <f t="shared" si="39"/>
        <v>482</v>
      </c>
      <c r="Q55" s="19" t="str">
        <f t="shared" si="40"/>
        <v/>
      </c>
      <c r="R55" s="20">
        <f t="shared" si="41"/>
        <v>2</v>
      </c>
    </row>
    <row r="56" spans="2:18" s="20" customFormat="1" ht="72" x14ac:dyDescent="0.35">
      <c r="B56" s="131" t="s">
        <v>157</v>
      </c>
      <c r="C56" s="18" t="s">
        <v>9</v>
      </c>
      <c r="D56" s="52" t="str">
        <f t="shared" si="35"/>
        <v>University College Cork</v>
      </c>
      <c r="E56" s="52" t="str">
        <f t="shared" si="36"/>
        <v>Ireland</v>
      </c>
      <c r="F56" s="150" t="str">
        <f t="shared" si="37"/>
        <v>Partner</v>
      </c>
      <c r="G56" s="131" t="s">
        <v>676</v>
      </c>
      <c r="H56" s="131" t="s">
        <v>675</v>
      </c>
      <c r="I56" s="131" t="s">
        <v>127</v>
      </c>
      <c r="J56" s="131" t="s">
        <v>614</v>
      </c>
      <c r="K56" s="131" t="s">
        <v>657</v>
      </c>
      <c r="L56" s="59">
        <v>44228</v>
      </c>
      <c r="M56" s="59">
        <v>44230</v>
      </c>
      <c r="N56" s="21">
        <v>3</v>
      </c>
      <c r="O56" s="77">
        <f t="shared" si="38"/>
        <v>294</v>
      </c>
      <c r="P56" s="78">
        <f t="shared" si="39"/>
        <v>882</v>
      </c>
      <c r="Q56" s="19" t="str">
        <f t="shared" si="40"/>
        <v/>
      </c>
      <c r="R56" s="20">
        <f t="shared" si="41"/>
        <v>3</v>
      </c>
    </row>
    <row r="57" spans="2:18" s="20" customFormat="1" ht="54" x14ac:dyDescent="0.35">
      <c r="B57" s="131" t="s">
        <v>156</v>
      </c>
      <c r="C57" s="18" t="s">
        <v>9</v>
      </c>
      <c r="D57" s="52" t="str">
        <f t="shared" si="35"/>
        <v>University College Cork</v>
      </c>
      <c r="E57" s="52" t="str">
        <f t="shared" si="36"/>
        <v>Ireland</v>
      </c>
      <c r="F57" s="150" t="str">
        <f t="shared" si="37"/>
        <v>Partner</v>
      </c>
      <c r="G57" s="131" t="s">
        <v>676</v>
      </c>
      <c r="H57" s="131" t="s">
        <v>675</v>
      </c>
      <c r="I57" s="131" t="s">
        <v>127</v>
      </c>
      <c r="J57" s="131" t="s">
        <v>614</v>
      </c>
      <c r="K57" s="131" t="s">
        <v>677</v>
      </c>
      <c r="L57" s="59">
        <v>44228</v>
      </c>
      <c r="M57" s="59">
        <v>44230</v>
      </c>
      <c r="N57" s="21">
        <v>3</v>
      </c>
      <c r="O57" s="77">
        <f t="shared" si="38"/>
        <v>294</v>
      </c>
      <c r="P57" s="78">
        <f t="shared" si="39"/>
        <v>882</v>
      </c>
      <c r="Q57" s="19" t="str">
        <f t="shared" si="40"/>
        <v/>
      </c>
      <c r="R57" s="20">
        <f t="shared" si="41"/>
        <v>3</v>
      </c>
    </row>
    <row r="58" spans="2:18" s="20" customFormat="1" ht="36" x14ac:dyDescent="0.35">
      <c r="B58" s="131" t="s">
        <v>157</v>
      </c>
      <c r="C58" s="18" t="s">
        <v>9</v>
      </c>
      <c r="D58" s="52" t="str">
        <f t="shared" si="35"/>
        <v>University College Cork</v>
      </c>
      <c r="E58" s="52" t="str">
        <f t="shared" si="36"/>
        <v>Ireland</v>
      </c>
      <c r="F58" s="150" t="str">
        <f t="shared" si="37"/>
        <v>Partner</v>
      </c>
      <c r="G58" s="131" t="s">
        <v>678</v>
      </c>
      <c r="H58" s="131" t="s">
        <v>675</v>
      </c>
      <c r="I58" s="131" t="s">
        <v>192</v>
      </c>
      <c r="J58" s="131" t="s">
        <v>614</v>
      </c>
      <c r="K58" s="131" t="s">
        <v>679</v>
      </c>
      <c r="L58" s="59">
        <v>44259</v>
      </c>
      <c r="M58" s="59">
        <v>44260</v>
      </c>
      <c r="N58" s="21">
        <v>2</v>
      </c>
      <c r="O58" s="77">
        <f t="shared" si="38"/>
        <v>157</v>
      </c>
      <c r="P58" s="78">
        <f t="shared" si="39"/>
        <v>314</v>
      </c>
      <c r="Q58" s="19" t="str">
        <f t="shared" si="40"/>
        <v/>
      </c>
      <c r="R58" s="20">
        <f t="shared" si="41"/>
        <v>2</v>
      </c>
    </row>
    <row r="59" spans="2:18" s="20" customFormat="1" ht="54" x14ac:dyDescent="0.35">
      <c r="B59" s="131" t="s">
        <v>157</v>
      </c>
      <c r="C59" s="18" t="s">
        <v>9</v>
      </c>
      <c r="D59" s="52" t="str">
        <f t="shared" si="35"/>
        <v>University College Cork</v>
      </c>
      <c r="E59" s="52" t="str">
        <f t="shared" si="36"/>
        <v>Ireland</v>
      </c>
      <c r="F59" s="150" t="str">
        <f t="shared" si="37"/>
        <v>Partner</v>
      </c>
      <c r="G59" s="131" t="s">
        <v>676</v>
      </c>
      <c r="H59" s="131" t="s">
        <v>675</v>
      </c>
      <c r="I59" s="131" t="s">
        <v>127</v>
      </c>
      <c r="J59" s="131" t="s">
        <v>614</v>
      </c>
      <c r="K59" s="131" t="s">
        <v>680</v>
      </c>
      <c r="L59" s="59">
        <v>44308</v>
      </c>
      <c r="M59" s="59">
        <v>44310</v>
      </c>
      <c r="N59" s="21">
        <v>3</v>
      </c>
      <c r="O59" s="77">
        <f t="shared" si="38"/>
        <v>294</v>
      </c>
      <c r="P59" s="78">
        <f t="shared" si="39"/>
        <v>882</v>
      </c>
      <c r="Q59" s="19" t="str">
        <f t="shared" si="40"/>
        <v/>
      </c>
      <c r="R59" s="20">
        <f t="shared" si="41"/>
        <v>3</v>
      </c>
    </row>
    <row r="60" spans="2:18" s="20" customFormat="1" ht="36" x14ac:dyDescent="0.35">
      <c r="B60" s="131" t="s">
        <v>156</v>
      </c>
      <c r="C60" s="18" t="s">
        <v>9</v>
      </c>
      <c r="D60" s="52" t="str">
        <f t="shared" si="35"/>
        <v>University College Cork</v>
      </c>
      <c r="E60" s="52" t="str">
        <f t="shared" si="36"/>
        <v>Ireland</v>
      </c>
      <c r="F60" s="150" t="str">
        <f t="shared" si="37"/>
        <v>Partner</v>
      </c>
      <c r="G60" s="131" t="s">
        <v>676</v>
      </c>
      <c r="H60" s="131" t="s">
        <v>675</v>
      </c>
      <c r="I60" s="131" t="s">
        <v>127</v>
      </c>
      <c r="J60" s="131" t="s">
        <v>614</v>
      </c>
      <c r="K60" s="131" t="s">
        <v>660</v>
      </c>
      <c r="L60" s="59">
        <v>44341</v>
      </c>
      <c r="M60" s="59">
        <v>44342</v>
      </c>
      <c r="N60" s="21">
        <v>2</v>
      </c>
      <c r="O60" s="77">
        <f t="shared" si="38"/>
        <v>294</v>
      </c>
      <c r="P60" s="78">
        <f t="shared" si="39"/>
        <v>588</v>
      </c>
      <c r="Q60" s="19" t="str">
        <f t="shared" si="40"/>
        <v/>
      </c>
      <c r="R60" s="20">
        <f t="shared" si="41"/>
        <v>2</v>
      </c>
    </row>
    <row r="61" spans="2:18" s="20" customFormat="1" ht="54" x14ac:dyDescent="0.35">
      <c r="B61" s="131" t="s">
        <v>155</v>
      </c>
      <c r="C61" s="18" t="s">
        <v>9</v>
      </c>
      <c r="D61" s="52" t="str">
        <f t="shared" si="35"/>
        <v>University College Cork</v>
      </c>
      <c r="E61" s="52" t="str">
        <f t="shared" si="36"/>
        <v>Ireland</v>
      </c>
      <c r="F61" s="150" t="str">
        <f t="shared" si="37"/>
        <v>Partner</v>
      </c>
      <c r="G61" s="131" t="s">
        <v>676</v>
      </c>
      <c r="H61" s="131" t="s">
        <v>675</v>
      </c>
      <c r="I61" s="131" t="s">
        <v>127</v>
      </c>
      <c r="J61" s="131" t="s">
        <v>614</v>
      </c>
      <c r="K61" s="131" t="s">
        <v>681</v>
      </c>
      <c r="L61" s="59">
        <v>44361</v>
      </c>
      <c r="M61" s="59">
        <v>44365</v>
      </c>
      <c r="N61" s="21">
        <v>5</v>
      </c>
      <c r="O61" s="77">
        <f t="shared" si="38"/>
        <v>294</v>
      </c>
      <c r="P61" s="78">
        <f t="shared" si="39"/>
        <v>1470</v>
      </c>
      <c r="Q61" s="19" t="str">
        <f t="shared" si="40"/>
        <v/>
      </c>
      <c r="R61" s="20">
        <f t="shared" si="41"/>
        <v>5</v>
      </c>
    </row>
    <row r="62" spans="2:18" s="20" customFormat="1" ht="36" x14ac:dyDescent="0.35">
      <c r="B62" s="131" t="s">
        <v>155</v>
      </c>
      <c r="C62" s="18" t="s">
        <v>9</v>
      </c>
      <c r="D62" s="52" t="str">
        <f t="shared" si="35"/>
        <v>University College Cork</v>
      </c>
      <c r="E62" s="52" t="str">
        <f t="shared" si="36"/>
        <v>Ireland</v>
      </c>
      <c r="F62" s="150" t="str">
        <f t="shared" si="37"/>
        <v>Partner</v>
      </c>
      <c r="G62" s="131" t="s">
        <v>674</v>
      </c>
      <c r="H62" s="131" t="s">
        <v>675</v>
      </c>
      <c r="I62" s="131" t="s">
        <v>126</v>
      </c>
      <c r="J62" s="131" t="s">
        <v>614</v>
      </c>
      <c r="K62" s="131" t="s">
        <v>682</v>
      </c>
      <c r="L62" s="59">
        <v>44378</v>
      </c>
      <c r="M62" s="59">
        <v>44381</v>
      </c>
      <c r="N62" s="21">
        <v>4</v>
      </c>
      <c r="O62" s="77">
        <f t="shared" si="38"/>
        <v>241</v>
      </c>
      <c r="P62" s="78">
        <f t="shared" si="39"/>
        <v>964</v>
      </c>
      <c r="Q62" s="19" t="str">
        <f t="shared" si="40"/>
        <v/>
      </c>
      <c r="R62" s="20">
        <f t="shared" si="41"/>
        <v>4</v>
      </c>
    </row>
    <row r="63" spans="2:18" s="20" customFormat="1" x14ac:dyDescent="0.35">
      <c r="B63" s="131" t="s">
        <v>195</v>
      </c>
      <c r="C63" s="18" t="s">
        <v>9</v>
      </c>
      <c r="D63" s="52" t="str">
        <f t="shared" si="35"/>
        <v>University College Cork</v>
      </c>
      <c r="E63" s="52" t="str">
        <f t="shared" si="36"/>
        <v>Ireland</v>
      </c>
      <c r="F63" s="150" t="str">
        <f t="shared" si="37"/>
        <v>Partner</v>
      </c>
      <c r="G63" s="131" t="s">
        <v>674</v>
      </c>
      <c r="H63" s="131" t="s">
        <v>675</v>
      </c>
      <c r="I63" s="131" t="s">
        <v>126</v>
      </c>
      <c r="J63" s="131" t="s">
        <v>614</v>
      </c>
      <c r="K63" s="131" t="s">
        <v>683</v>
      </c>
      <c r="L63" s="59">
        <v>44393</v>
      </c>
      <c r="M63" s="59">
        <v>44394</v>
      </c>
      <c r="N63" s="21">
        <v>2</v>
      </c>
      <c r="O63" s="77">
        <f t="shared" si="38"/>
        <v>241</v>
      </c>
      <c r="P63" s="78">
        <f t="shared" si="39"/>
        <v>482</v>
      </c>
      <c r="Q63" s="19" t="str">
        <f t="shared" si="40"/>
        <v/>
      </c>
      <c r="R63" s="20">
        <f t="shared" si="41"/>
        <v>2</v>
      </c>
    </row>
    <row r="64" spans="2:18" s="20" customFormat="1" x14ac:dyDescent="0.35">
      <c r="B64" s="131" t="s">
        <v>195</v>
      </c>
      <c r="C64" s="18" t="s">
        <v>9</v>
      </c>
      <c r="D64" s="52" t="str">
        <f t="shared" si="35"/>
        <v>University College Cork</v>
      </c>
      <c r="E64" s="52" t="str">
        <f t="shared" si="36"/>
        <v>Ireland</v>
      </c>
      <c r="F64" s="150" t="str">
        <f t="shared" si="37"/>
        <v>Partner</v>
      </c>
      <c r="G64" s="131" t="s">
        <v>674</v>
      </c>
      <c r="H64" s="131" t="s">
        <v>675</v>
      </c>
      <c r="I64" s="131" t="s">
        <v>126</v>
      </c>
      <c r="J64" s="131" t="s">
        <v>614</v>
      </c>
      <c r="K64" s="131" t="s">
        <v>683</v>
      </c>
      <c r="L64" s="59">
        <v>44415</v>
      </c>
      <c r="M64" s="59">
        <v>44415</v>
      </c>
      <c r="N64" s="21">
        <v>1</v>
      </c>
      <c r="O64" s="77">
        <f t="shared" si="38"/>
        <v>241</v>
      </c>
      <c r="P64" s="78">
        <f t="shared" si="39"/>
        <v>241</v>
      </c>
      <c r="Q64" s="19" t="str">
        <f t="shared" si="40"/>
        <v/>
      </c>
      <c r="R64" s="20">
        <f t="shared" si="41"/>
        <v>1</v>
      </c>
    </row>
    <row r="65" spans="2:18" s="20" customFormat="1" x14ac:dyDescent="0.35">
      <c r="B65" s="131" t="s">
        <v>195</v>
      </c>
      <c r="C65" s="18" t="s">
        <v>9</v>
      </c>
      <c r="D65" s="52" t="str">
        <f t="shared" si="35"/>
        <v>University College Cork</v>
      </c>
      <c r="E65" s="52" t="str">
        <f t="shared" si="36"/>
        <v>Ireland</v>
      </c>
      <c r="F65" s="150" t="str">
        <f t="shared" si="37"/>
        <v>Partner</v>
      </c>
      <c r="G65" s="131" t="s">
        <v>674</v>
      </c>
      <c r="H65" s="131" t="s">
        <v>675</v>
      </c>
      <c r="I65" s="131" t="s">
        <v>126</v>
      </c>
      <c r="J65" s="131" t="s">
        <v>614</v>
      </c>
      <c r="K65" s="131" t="s">
        <v>683</v>
      </c>
      <c r="L65" s="59">
        <v>44442</v>
      </c>
      <c r="M65" s="59">
        <v>44442</v>
      </c>
      <c r="N65" s="21">
        <v>1</v>
      </c>
      <c r="O65" s="77">
        <f t="shared" si="38"/>
        <v>241</v>
      </c>
      <c r="P65" s="78">
        <f t="shared" si="39"/>
        <v>241</v>
      </c>
      <c r="Q65" s="19" t="str">
        <f t="shared" si="40"/>
        <v/>
      </c>
      <c r="R65" s="20">
        <f t="shared" si="41"/>
        <v>1</v>
      </c>
    </row>
    <row r="66" spans="2:18" s="20" customFormat="1" x14ac:dyDescent="0.35">
      <c r="B66" s="131" t="s">
        <v>156</v>
      </c>
      <c r="C66" s="18" t="s">
        <v>9</v>
      </c>
      <c r="D66" s="52" t="str">
        <f t="shared" si="35"/>
        <v>University College Cork</v>
      </c>
      <c r="E66" s="52" t="str">
        <f t="shared" si="36"/>
        <v>Ireland</v>
      </c>
      <c r="F66" s="150" t="str">
        <f t="shared" si="37"/>
        <v>Partner</v>
      </c>
      <c r="G66" s="131" t="s">
        <v>676</v>
      </c>
      <c r="H66" s="131" t="s">
        <v>675</v>
      </c>
      <c r="I66" s="131" t="s">
        <v>127</v>
      </c>
      <c r="J66" s="131" t="s">
        <v>614</v>
      </c>
      <c r="K66" s="131" t="s">
        <v>684</v>
      </c>
      <c r="L66" s="59">
        <v>44453</v>
      </c>
      <c r="M66" s="59">
        <v>44453</v>
      </c>
      <c r="N66" s="21">
        <v>1</v>
      </c>
      <c r="O66" s="77">
        <f t="shared" si="38"/>
        <v>294</v>
      </c>
      <c r="P66" s="78">
        <f t="shared" si="39"/>
        <v>294</v>
      </c>
      <c r="Q66" s="19" t="str">
        <f t="shared" si="40"/>
        <v/>
      </c>
      <c r="R66" s="20">
        <f t="shared" si="41"/>
        <v>1</v>
      </c>
    </row>
    <row r="67" spans="2:18" s="20" customFormat="1" x14ac:dyDescent="0.35">
      <c r="B67" s="131" t="s">
        <v>157</v>
      </c>
      <c r="C67" s="18" t="s">
        <v>9</v>
      </c>
      <c r="D67" s="52" t="str">
        <f t="shared" si="35"/>
        <v>University College Cork</v>
      </c>
      <c r="E67" s="52" t="str">
        <f t="shared" si="36"/>
        <v>Ireland</v>
      </c>
      <c r="F67" s="150" t="str">
        <f t="shared" si="37"/>
        <v>Partner</v>
      </c>
      <c r="G67" s="131" t="s">
        <v>676</v>
      </c>
      <c r="H67" s="131" t="s">
        <v>675</v>
      </c>
      <c r="I67" s="131" t="s">
        <v>127</v>
      </c>
      <c r="J67" s="131" t="s">
        <v>614</v>
      </c>
      <c r="K67" s="131" t="s">
        <v>685</v>
      </c>
      <c r="L67" s="59">
        <v>44471</v>
      </c>
      <c r="M67" s="59">
        <v>44471</v>
      </c>
      <c r="N67" s="21">
        <v>1</v>
      </c>
      <c r="O67" s="77">
        <f t="shared" si="38"/>
        <v>294</v>
      </c>
      <c r="P67" s="78">
        <f t="shared" si="39"/>
        <v>294</v>
      </c>
      <c r="Q67" s="19" t="str">
        <f t="shared" si="40"/>
        <v/>
      </c>
      <c r="R67" s="20">
        <f t="shared" si="41"/>
        <v>1</v>
      </c>
    </row>
    <row r="68" spans="2:18" s="20" customFormat="1" x14ac:dyDescent="0.35">
      <c r="B68" s="131" t="s">
        <v>157</v>
      </c>
      <c r="C68" s="18" t="s">
        <v>9</v>
      </c>
      <c r="D68" s="52" t="str">
        <f t="shared" si="35"/>
        <v>University College Cork</v>
      </c>
      <c r="E68" s="52" t="str">
        <f t="shared" si="36"/>
        <v>Ireland</v>
      </c>
      <c r="F68" s="150" t="str">
        <f t="shared" si="37"/>
        <v>Partner</v>
      </c>
      <c r="G68" s="131" t="s">
        <v>676</v>
      </c>
      <c r="H68" s="131" t="s">
        <v>675</v>
      </c>
      <c r="I68" s="131" t="s">
        <v>127</v>
      </c>
      <c r="J68" s="131" t="s">
        <v>614</v>
      </c>
      <c r="K68" s="131" t="s">
        <v>666</v>
      </c>
      <c r="L68" s="59">
        <v>44508</v>
      </c>
      <c r="M68" s="59">
        <v>44508</v>
      </c>
      <c r="N68" s="21">
        <v>1</v>
      </c>
      <c r="O68" s="77">
        <f t="shared" si="38"/>
        <v>294</v>
      </c>
      <c r="P68" s="78">
        <f t="shared" si="39"/>
        <v>294</v>
      </c>
      <c r="Q68" s="19" t="str">
        <f t="shared" si="40"/>
        <v/>
      </c>
      <c r="R68" s="20">
        <f t="shared" si="41"/>
        <v>1</v>
      </c>
    </row>
    <row r="69" spans="2:18" s="20" customFormat="1" x14ac:dyDescent="0.35">
      <c r="B69" s="131" t="s">
        <v>157</v>
      </c>
      <c r="C69" s="18" t="s">
        <v>9</v>
      </c>
      <c r="D69" s="52" t="str">
        <f t="shared" si="35"/>
        <v>University College Cork</v>
      </c>
      <c r="E69" s="52" t="str">
        <f t="shared" si="36"/>
        <v>Ireland</v>
      </c>
      <c r="F69" s="150" t="str">
        <f t="shared" si="37"/>
        <v>Partner</v>
      </c>
      <c r="G69" s="131" t="s">
        <v>676</v>
      </c>
      <c r="H69" s="131" t="s">
        <v>675</v>
      </c>
      <c r="I69" s="131" t="s">
        <v>127</v>
      </c>
      <c r="J69" s="131" t="s">
        <v>614</v>
      </c>
      <c r="K69" s="131" t="s">
        <v>667</v>
      </c>
      <c r="L69" s="59">
        <v>44585</v>
      </c>
      <c r="M69" s="59">
        <v>44587</v>
      </c>
      <c r="N69" s="21">
        <v>3</v>
      </c>
      <c r="O69" s="77">
        <f t="shared" si="38"/>
        <v>294</v>
      </c>
      <c r="P69" s="78">
        <f t="shared" si="39"/>
        <v>882</v>
      </c>
      <c r="Q69" s="19" t="str">
        <f t="shared" si="40"/>
        <v/>
      </c>
      <c r="R69" s="20">
        <f t="shared" si="41"/>
        <v>3</v>
      </c>
    </row>
    <row r="70" spans="2:18" s="20" customFormat="1" x14ac:dyDescent="0.35">
      <c r="B70" s="131" t="s">
        <v>157</v>
      </c>
      <c r="C70" s="18" t="s">
        <v>9</v>
      </c>
      <c r="D70" s="52" t="str">
        <f t="shared" si="35"/>
        <v>University College Cork</v>
      </c>
      <c r="E70" s="52" t="str">
        <f t="shared" si="36"/>
        <v>Ireland</v>
      </c>
      <c r="F70" s="150" t="str">
        <f t="shared" si="37"/>
        <v>Partner</v>
      </c>
      <c r="G70" s="131" t="s">
        <v>676</v>
      </c>
      <c r="H70" s="131" t="s">
        <v>675</v>
      </c>
      <c r="I70" s="131" t="s">
        <v>127</v>
      </c>
      <c r="J70" s="131" t="s">
        <v>614</v>
      </c>
      <c r="K70" s="131" t="s">
        <v>668</v>
      </c>
      <c r="L70" s="59">
        <v>44593</v>
      </c>
      <c r="M70" s="59">
        <v>44593</v>
      </c>
      <c r="N70" s="21">
        <v>1</v>
      </c>
      <c r="O70" s="77">
        <f t="shared" si="38"/>
        <v>294</v>
      </c>
      <c r="P70" s="78">
        <f t="shared" si="39"/>
        <v>294</v>
      </c>
      <c r="Q70" s="19" t="str">
        <f t="shared" si="40"/>
        <v/>
      </c>
      <c r="R70" s="20">
        <f t="shared" si="41"/>
        <v>1</v>
      </c>
    </row>
    <row r="71" spans="2:18" s="20" customFormat="1" x14ac:dyDescent="0.35">
      <c r="B71" s="131" t="s">
        <v>157</v>
      </c>
      <c r="C71" s="18" t="s">
        <v>9</v>
      </c>
      <c r="D71" s="52" t="str">
        <f t="shared" si="35"/>
        <v>University College Cork</v>
      </c>
      <c r="E71" s="52" t="str">
        <f t="shared" si="36"/>
        <v>Ireland</v>
      </c>
      <c r="F71" s="150" t="str">
        <f t="shared" si="37"/>
        <v>Partner</v>
      </c>
      <c r="G71" s="131" t="s">
        <v>676</v>
      </c>
      <c r="H71" s="131" t="s">
        <v>675</v>
      </c>
      <c r="I71" s="131" t="s">
        <v>127</v>
      </c>
      <c r="J71" s="131" t="s">
        <v>614</v>
      </c>
      <c r="K71" s="131" t="s">
        <v>686</v>
      </c>
      <c r="L71" s="59">
        <v>44614</v>
      </c>
      <c r="M71" s="59">
        <v>44614</v>
      </c>
      <c r="N71" s="21">
        <v>1</v>
      </c>
      <c r="O71" s="77">
        <f t="shared" si="38"/>
        <v>294</v>
      </c>
      <c r="P71" s="78">
        <f t="shared" si="39"/>
        <v>294</v>
      </c>
      <c r="Q71" s="19" t="str">
        <f t="shared" si="40"/>
        <v/>
      </c>
      <c r="R71" s="20">
        <f t="shared" si="41"/>
        <v>1</v>
      </c>
    </row>
    <row r="72" spans="2:18" s="20" customFormat="1" x14ac:dyDescent="0.35">
      <c r="B72" s="131" t="s">
        <v>156</v>
      </c>
      <c r="C72" s="18" t="s">
        <v>9</v>
      </c>
      <c r="D72" s="52" t="str">
        <f t="shared" si="35"/>
        <v>University College Cork</v>
      </c>
      <c r="E72" s="52" t="str">
        <f t="shared" si="36"/>
        <v>Ireland</v>
      </c>
      <c r="F72" s="150" t="str">
        <f t="shared" si="37"/>
        <v>Partner</v>
      </c>
      <c r="G72" s="131" t="s">
        <v>676</v>
      </c>
      <c r="H72" s="131" t="s">
        <v>675</v>
      </c>
      <c r="I72" s="131" t="s">
        <v>127</v>
      </c>
      <c r="J72" s="131" t="s">
        <v>614</v>
      </c>
      <c r="K72" s="131" t="s">
        <v>670</v>
      </c>
      <c r="L72" s="59">
        <v>44595</v>
      </c>
      <c r="M72" s="59">
        <v>44645</v>
      </c>
      <c r="N72" s="21">
        <v>6</v>
      </c>
      <c r="O72" s="77">
        <f t="shared" si="38"/>
        <v>294</v>
      </c>
      <c r="P72" s="78">
        <f t="shared" si="39"/>
        <v>1764</v>
      </c>
      <c r="Q72" s="19" t="str">
        <f t="shared" si="40"/>
        <v/>
      </c>
      <c r="R72" s="20">
        <f t="shared" si="41"/>
        <v>6</v>
      </c>
    </row>
    <row r="73" spans="2:18" s="20" customFormat="1" ht="36" x14ac:dyDescent="0.35">
      <c r="B73" s="131" t="s">
        <v>195</v>
      </c>
      <c r="C73" s="18" t="s">
        <v>9</v>
      </c>
      <c r="D73" s="52" t="str">
        <f t="shared" si="35"/>
        <v>University College Cork</v>
      </c>
      <c r="E73" s="52" t="str">
        <f t="shared" si="36"/>
        <v>Ireland</v>
      </c>
      <c r="F73" s="150" t="str">
        <f t="shared" si="37"/>
        <v>Partner</v>
      </c>
      <c r="G73" s="131" t="s">
        <v>676</v>
      </c>
      <c r="H73" s="131" t="s">
        <v>675</v>
      </c>
      <c r="I73" s="131" t="s">
        <v>127</v>
      </c>
      <c r="J73" s="131" t="s">
        <v>614</v>
      </c>
      <c r="K73" s="131" t="s">
        <v>687</v>
      </c>
      <c r="L73" s="59">
        <v>44665</v>
      </c>
      <c r="M73" s="59">
        <v>44666</v>
      </c>
      <c r="N73" s="21">
        <v>2</v>
      </c>
      <c r="O73" s="77">
        <f t="shared" si="38"/>
        <v>294</v>
      </c>
      <c r="P73" s="78">
        <f t="shared" si="39"/>
        <v>588</v>
      </c>
      <c r="Q73" s="19" t="str">
        <f t="shared" si="40"/>
        <v/>
      </c>
      <c r="R73" s="20">
        <f t="shared" si="41"/>
        <v>2</v>
      </c>
    </row>
    <row r="74" spans="2:18" s="20" customFormat="1" x14ac:dyDescent="0.35">
      <c r="B74" s="131" t="s">
        <v>195</v>
      </c>
      <c r="C74" s="18" t="s">
        <v>9</v>
      </c>
      <c r="D74" s="52" t="str">
        <f t="shared" si="35"/>
        <v>University College Cork</v>
      </c>
      <c r="E74" s="52" t="str">
        <f t="shared" si="36"/>
        <v>Ireland</v>
      </c>
      <c r="F74" s="150" t="str">
        <f t="shared" si="37"/>
        <v>Partner</v>
      </c>
      <c r="G74" s="131" t="s">
        <v>676</v>
      </c>
      <c r="H74" s="131" t="s">
        <v>675</v>
      </c>
      <c r="I74" s="131" t="s">
        <v>127</v>
      </c>
      <c r="J74" s="131" t="s">
        <v>614</v>
      </c>
      <c r="K74" s="131" t="s">
        <v>688</v>
      </c>
      <c r="L74" s="59">
        <v>44679</v>
      </c>
      <c r="M74" s="59">
        <v>44679</v>
      </c>
      <c r="N74" s="21">
        <v>1</v>
      </c>
      <c r="O74" s="77">
        <f t="shared" si="38"/>
        <v>294</v>
      </c>
      <c r="P74" s="78">
        <f t="shared" si="39"/>
        <v>294</v>
      </c>
      <c r="Q74" s="19" t="str">
        <f t="shared" si="40"/>
        <v/>
      </c>
      <c r="R74" s="20">
        <f t="shared" si="41"/>
        <v>1</v>
      </c>
    </row>
    <row r="75" spans="2:18" s="20" customFormat="1" x14ac:dyDescent="0.35">
      <c r="B75" s="131" t="s">
        <v>157</v>
      </c>
      <c r="C75" s="18" t="s">
        <v>9</v>
      </c>
      <c r="D75" s="52" t="str">
        <f t="shared" si="35"/>
        <v>University College Cork</v>
      </c>
      <c r="E75" s="52" t="str">
        <f t="shared" si="36"/>
        <v>Ireland</v>
      </c>
      <c r="F75" s="150" t="str">
        <f t="shared" si="37"/>
        <v>Partner</v>
      </c>
      <c r="G75" s="131" t="s">
        <v>676</v>
      </c>
      <c r="H75" s="131" t="s">
        <v>675</v>
      </c>
      <c r="I75" s="131" t="s">
        <v>127</v>
      </c>
      <c r="J75" s="131" t="s">
        <v>614</v>
      </c>
      <c r="K75" s="131" t="s">
        <v>689</v>
      </c>
      <c r="L75" s="59">
        <v>44697</v>
      </c>
      <c r="M75" s="59">
        <v>44697</v>
      </c>
      <c r="N75" s="21">
        <v>1</v>
      </c>
      <c r="O75" s="77">
        <f t="shared" si="38"/>
        <v>294</v>
      </c>
      <c r="P75" s="78">
        <f t="shared" si="39"/>
        <v>294</v>
      </c>
      <c r="Q75" s="19" t="str">
        <f t="shared" si="40"/>
        <v/>
      </c>
      <c r="R75" s="20">
        <f t="shared" si="41"/>
        <v>1</v>
      </c>
    </row>
    <row r="76" spans="2:18" s="20" customFormat="1" x14ac:dyDescent="0.35">
      <c r="B76" s="131" t="s">
        <v>157</v>
      </c>
      <c r="C76" s="18" t="s">
        <v>9</v>
      </c>
      <c r="D76" s="52" t="str">
        <f t="shared" si="35"/>
        <v>University College Cork</v>
      </c>
      <c r="E76" s="52" t="str">
        <f t="shared" si="36"/>
        <v>Ireland</v>
      </c>
      <c r="F76" s="150" t="str">
        <f t="shared" si="37"/>
        <v>Partner</v>
      </c>
      <c r="G76" s="131" t="s">
        <v>676</v>
      </c>
      <c r="H76" s="131" t="s">
        <v>675</v>
      </c>
      <c r="I76" s="131" t="s">
        <v>127</v>
      </c>
      <c r="J76" s="131" t="s">
        <v>614</v>
      </c>
      <c r="K76" s="131" t="s">
        <v>690</v>
      </c>
      <c r="L76" s="59">
        <v>44729</v>
      </c>
      <c r="M76" s="59">
        <v>44729</v>
      </c>
      <c r="N76" s="21">
        <v>1</v>
      </c>
      <c r="O76" s="77">
        <f t="shared" si="38"/>
        <v>294</v>
      </c>
      <c r="P76" s="78">
        <f t="shared" si="39"/>
        <v>294</v>
      </c>
      <c r="Q76" s="19" t="str">
        <f t="shared" si="40"/>
        <v/>
      </c>
      <c r="R76" s="20">
        <f t="shared" si="41"/>
        <v>1</v>
      </c>
    </row>
    <row r="77" spans="2:18" s="20" customFormat="1" x14ac:dyDescent="0.35">
      <c r="B77" s="131" t="s">
        <v>195</v>
      </c>
      <c r="C77" s="18" t="s">
        <v>9</v>
      </c>
      <c r="D77" s="52" t="str">
        <f t="shared" si="35"/>
        <v>University College Cork</v>
      </c>
      <c r="E77" s="52" t="str">
        <f t="shared" si="36"/>
        <v>Ireland</v>
      </c>
      <c r="F77" s="150" t="str">
        <f t="shared" si="37"/>
        <v>Partner</v>
      </c>
      <c r="G77" s="131" t="s">
        <v>674</v>
      </c>
      <c r="H77" s="131" t="s">
        <v>675</v>
      </c>
      <c r="I77" s="131" t="s">
        <v>126</v>
      </c>
      <c r="J77" s="131" t="s">
        <v>614</v>
      </c>
      <c r="K77" s="131" t="s">
        <v>691</v>
      </c>
      <c r="L77" s="59">
        <v>44746</v>
      </c>
      <c r="M77" s="59">
        <v>44746</v>
      </c>
      <c r="N77" s="21">
        <v>1</v>
      </c>
      <c r="O77" s="77">
        <f t="shared" si="38"/>
        <v>241</v>
      </c>
      <c r="P77" s="78">
        <f t="shared" si="39"/>
        <v>241</v>
      </c>
      <c r="Q77" s="19" t="str">
        <f t="shared" si="40"/>
        <v/>
      </c>
      <c r="R77" s="20">
        <f t="shared" si="41"/>
        <v>1</v>
      </c>
    </row>
    <row r="78" spans="2:18" s="20" customFormat="1" x14ac:dyDescent="0.35">
      <c r="B78" s="131" t="s">
        <v>157</v>
      </c>
      <c r="C78" s="18" t="s">
        <v>9</v>
      </c>
      <c r="D78" s="52" t="str">
        <f t="shared" si="35"/>
        <v>University College Cork</v>
      </c>
      <c r="E78" s="52" t="str">
        <f t="shared" si="36"/>
        <v>Ireland</v>
      </c>
      <c r="F78" s="150" t="str">
        <f t="shared" si="37"/>
        <v>Partner</v>
      </c>
      <c r="G78" s="131" t="s">
        <v>676</v>
      </c>
      <c r="H78" s="131" t="s">
        <v>675</v>
      </c>
      <c r="I78" s="131" t="s">
        <v>127</v>
      </c>
      <c r="J78" s="131" t="s">
        <v>614</v>
      </c>
      <c r="K78" s="131" t="s">
        <v>692</v>
      </c>
      <c r="L78" s="59">
        <v>44792</v>
      </c>
      <c r="M78" s="59">
        <v>44793</v>
      </c>
      <c r="N78" s="21">
        <v>2</v>
      </c>
      <c r="O78" s="77">
        <f t="shared" si="38"/>
        <v>294</v>
      </c>
      <c r="P78" s="78">
        <f t="shared" si="39"/>
        <v>588</v>
      </c>
      <c r="Q78" s="19" t="str">
        <f t="shared" si="40"/>
        <v/>
      </c>
      <c r="R78" s="20">
        <f t="shared" si="41"/>
        <v>2</v>
      </c>
    </row>
    <row r="79" spans="2:18" s="20" customFormat="1" x14ac:dyDescent="0.35">
      <c r="B79" s="131" t="s">
        <v>195</v>
      </c>
      <c r="C79" s="18" t="s">
        <v>9</v>
      </c>
      <c r="D79" s="52" t="str">
        <f t="shared" si="35"/>
        <v>University College Cork</v>
      </c>
      <c r="E79" s="52" t="str">
        <f t="shared" si="36"/>
        <v>Ireland</v>
      </c>
      <c r="F79" s="150" t="str">
        <f t="shared" si="37"/>
        <v>Partner</v>
      </c>
      <c r="G79" s="131" t="s">
        <v>676</v>
      </c>
      <c r="H79" s="131" t="s">
        <v>675</v>
      </c>
      <c r="I79" s="131" t="s">
        <v>127</v>
      </c>
      <c r="J79" s="131" t="s">
        <v>614</v>
      </c>
      <c r="K79" s="131" t="s">
        <v>693</v>
      </c>
      <c r="L79" s="59">
        <v>44816</v>
      </c>
      <c r="M79" s="59">
        <v>44816</v>
      </c>
      <c r="N79" s="21">
        <v>1</v>
      </c>
      <c r="O79" s="77">
        <f t="shared" si="38"/>
        <v>294</v>
      </c>
      <c r="P79" s="78">
        <f t="shared" si="39"/>
        <v>294</v>
      </c>
      <c r="Q79" s="19" t="str">
        <f t="shared" si="40"/>
        <v/>
      </c>
      <c r="R79" s="20">
        <f t="shared" si="41"/>
        <v>1</v>
      </c>
    </row>
    <row r="80" spans="2:18" s="20" customFormat="1" x14ac:dyDescent="0.35">
      <c r="B80" s="131" t="s">
        <v>157</v>
      </c>
      <c r="C80" s="18" t="s">
        <v>9</v>
      </c>
      <c r="D80" s="52" t="str">
        <f t="shared" si="35"/>
        <v>University College Cork</v>
      </c>
      <c r="E80" s="52" t="str">
        <f t="shared" si="36"/>
        <v>Ireland</v>
      </c>
      <c r="F80" s="150" t="str">
        <f t="shared" si="37"/>
        <v>Partner</v>
      </c>
      <c r="G80" s="131" t="s">
        <v>676</v>
      </c>
      <c r="H80" s="131" t="s">
        <v>675</v>
      </c>
      <c r="I80" s="131" t="s">
        <v>127</v>
      </c>
      <c r="J80" s="131" t="s">
        <v>614</v>
      </c>
      <c r="K80" s="131" t="s">
        <v>694</v>
      </c>
      <c r="L80" s="59">
        <v>44823</v>
      </c>
      <c r="M80" s="59">
        <v>44827</v>
      </c>
      <c r="N80" s="21">
        <v>5</v>
      </c>
      <c r="O80" s="77">
        <f t="shared" si="38"/>
        <v>294</v>
      </c>
      <c r="P80" s="78">
        <f t="shared" si="39"/>
        <v>1470</v>
      </c>
      <c r="Q80" s="19" t="str">
        <f t="shared" si="40"/>
        <v/>
      </c>
      <c r="R80" s="20">
        <f t="shared" si="41"/>
        <v>5</v>
      </c>
    </row>
    <row r="81" spans="2:18" s="20" customFormat="1" x14ac:dyDescent="0.35">
      <c r="B81" s="131" t="s">
        <v>195</v>
      </c>
      <c r="C81" s="18" t="s">
        <v>9</v>
      </c>
      <c r="D81" s="52" t="str">
        <f t="shared" si="35"/>
        <v>University College Cork</v>
      </c>
      <c r="E81" s="52" t="str">
        <f t="shared" si="36"/>
        <v>Ireland</v>
      </c>
      <c r="F81" s="150" t="str">
        <f t="shared" si="37"/>
        <v>Partner</v>
      </c>
      <c r="G81" s="131" t="s">
        <v>678</v>
      </c>
      <c r="H81" s="131" t="s">
        <v>695</v>
      </c>
      <c r="I81" s="131" t="s">
        <v>126</v>
      </c>
      <c r="J81" s="131" t="s">
        <v>614</v>
      </c>
      <c r="K81" s="131" t="s">
        <v>696</v>
      </c>
      <c r="L81" s="59">
        <v>44595</v>
      </c>
      <c r="M81" s="59">
        <v>44645</v>
      </c>
      <c r="N81" s="21">
        <v>3</v>
      </c>
      <c r="O81" s="77">
        <f t="shared" si="38"/>
        <v>241</v>
      </c>
      <c r="P81" s="78">
        <f t="shared" si="39"/>
        <v>723</v>
      </c>
      <c r="Q81" s="19" t="str">
        <f t="shared" si="40"/>
        <v/>
      </c>
      <c r="R81" s="20">
        <f t="shared" si="41"/>
        <v>3</v>
      </c>
    </row>
    <row r="82" spans="2:18" s="20" customFormat="1" ht="126" x14ac:dyDescent="0.35">
      <c r="B82" s="131" t="s">
        <v>157</v>
      </c>
      <c r="C82" s="18" t="s">
        <v>10</v>
      </c>
      <c r="D82" s="52" t="str">
        <f t="shared" si="35"/>
        <v>University of Haifa</v>
      </c>
      <c r="E82" s="52" t="str">
        <f t="shared" si="36"/>
        <v>Israel</v>
      </c>
      <c r="F82" s="150" t="str">
        <f t="shared" si="37"/>
        <v>Partner</v>
      </c>
      <c r="G82" s="131">
        <v>1</v>
      </c>
      <c r="H82" s="131" t="s">
        <v>705</v>
      </c>
      <c r="I82" s="131" t="s">
        <v>192</v>
      </c>
      <c r="J82" s="131" t="s">
        <v>706</v>
      </c>
      <c r="K82" s="131" t="s">
        <v>707</v>
      </c>
      <c r="L82" s="59">
        <v>44211</v>
      </c>
      <c r="M82" s="59">
        <v>44848</v>
      </c>
      <c r="N82" s="21">
        <v>28</v>
      </c>
      <c r="O82" s="77">
        <f t="shared" si="38"/>
        <v>92</v>
      </c>
      <c r="P82" s="78">
        <f t="shared" si="39"/>
        <v>2576</v>
      </c>
      <c r="Q82" s="19" t="str">
        <f t="shared" si="40"/>
        <v/>
      </c>
      <c r="R82" s="20">
        <f t="shared" si="41"/>
        <v>28</v>
      </c>
    </row>
    <row r="83" spans="2:18" s="20" customFormat="1" ht="126" x14ac:dyDescent="0.35">
      <c r="B83" s="131" t="s">
        <v>155</v>
      </c>
      <c r="C83" s="18" t="s">
        <v>10</v>
      </c>
      <c r="D83" s="52" t="str">
        <f t="shared" si="35"/>
        <v>University of Haifa</v>
      </c>
      <c r="E83" s="52" t="str">
        <f t="shared" si="36"/>
        <v>Israel</v>
      </c>
      <c r="F83" s="150" t="str">
        <f t="shared" si="37"/>
        <v>Partner</v>
      </c>
      <c r="G83" s="131">
        <v>1</v>
      </c>
      <c r="H83" s="131" t="s">
        <v>708</v>
      </c>
      <c r="I83" s="131" t="s">
        <v>126</v>
      </c>
      <c r="J83" s="131" t="s">
        <v>706</v>
      </c>
      <c r="K83" s="131" t="s">
        <v>709</v>
      </c>
      <c r="L83" s="59">
        <v>44211</v>
      </c>
      <c r="M83" s="59">
        <v>44848</v>
      </c>
      <c r="N83" s="21">
        <v>11</v>
      </c>
      <c r="O83" s="77">
        <f t="shared" si="38"/>
        <v>132</v>
      </c>
      <c r="P83" s="78">
        <f t="shared" si="39"/>
        <v>1452</v>
      </c>
      <c r="Q83" s="19" t="str">
        <f t="shared" si="40"/>
        <v/>
      </c>
      <c r="R83" s="20">
        <f t="shared" si="41"/>
        <v>11</v>
      </c>
    </row>
    <row r="84" spans="2:18" s="20" customFormat="1" ht="198" x14ac:dyDescent="0.35">
      <c r="B84" s="131" t="s">
        <v>157</v>
      </c>
      <c r="C84" s="18" t="s">
        <v>10</v>
      </c>
      <c r="D84" s="52" t="str">
        <f t="shared" si="35"/>
        <v>University of Haifa</v>
      </c>
      <c r="E84" s="52" t="str">
        <f t="shared" si="36"/>
        <v>Israel</v>
      </c>
      <c r="F84" s="150" t="str">
        <f t="shared" si="37"/>
        <v>Partner</v>
      </c>
      <c r="G84" s="131">
        <v>1</v>
      </c>
      <c r="H84" s="131" t="s">
        <v>710</v>
      </c>
      <c r="I84" s="131" t="s">
        <v>127</v>
      </c>
      <c r="J84" s="131" t="s">
        <v>706</v>
      </c>
      <c r="K84" s="131" t="s">
        <v>711</v>
      </c>
      <c r="L84" s="59">
        <v>44211</v>
      </c>
      <c r="M84" s="59">
        <v>44848</v>
      </c>
      <c r="N84" s="21">
        <v>8</v>
      </c>
      <c r="O84" s="77">
        <f t="shared" si="38"/>
        <v>166</v>
      </c>
      <c r="P84" s="78">
        <f t="shared" si="39"/>
        <v>1328</v>
      </c>
      <c r="Q84" s="19" t="str">
        <f t="shared" si="40"/>
        <v/>
      </c>
      <c r="R84" s="20">
        <f t="shared" si="41"/>
        <v>8</v>
      </c>
    </row>
    <row r="85" spans="2:18" s="20" customFormat="1" ht="126" x14ac:dyDescent="0.35">
      <c r="B85" s="131" t="s">
        <v>155</v>
      </c>
      <c r="C85" s="18" t="s">
        <v>10</v>
      </c>
      <c r="D85" s="52" t="str">
        <f t="shared" si="35"/>
        <v>University of Haifa</v>
      </c>
      <c r="E85" s="52" t="str">
        <f t="shared" si="36"/>
        <v>Israel</v>
      </c>
      <c r="F85" s="150" t="str">
        <f t="shared" si="37"/>
        <v>Partner</v>
      </c>
      <c r="G85" s="131">
        <v>1</v>
      </c>
      <c r="H85" s="131" t="s">
        <v>710</v>
      </c>
      <c r="I85" s="131" t="s">
        <v>126</v>
      </c>
      <c r="J85" s="131" t="s">
        <v>706</v>
      </c>
      <c r="K85" s="131" t="s">
        <v>712</v>
      </c>
      <c r="L85" s="59">
        <v>44211</v>
      </c>
      <c r="M85" s="59">
        <v>44848</v>
      </c>
      <c r="N85" s="21">
        <v>22</v>
      </c>
      <c r="O85" s="77">
        <f t="shared" si="38"/>
        <v>132</v>
      </c>
      <c r="P85" s="78">
        <f t="shared" si="39"/>
        <v>2904</v>
      </c>
      <c r="Q85" s="19" t="str">
        <f t="shared" si="40"/>
        <v/>
      </c>
      <c r="R85" s="20">
        <f t="shared" si="41"/>
        <v>22</v>
      </c>
    </row>
    <row r="86" spans="2:18" s="20" customFormat="1" ht="126" x14ac:dyDescent="0.35">
      <c r="B86" s="131" t="s">
        <v>155</v>
      </c>
      <c r="C86" s="18" t="s">
        <v>10</v>
      </c>
      <c r="D86" s="52" t="str">
        <f t="shared" si="35"/>
        <v>University of Haifa</v>
      </c>
      <c r="E86" s="52" t="str">
        <f t="shared" si="36"/>
        <v>Israel</v>
      </c>
      <c r="F86" s="150" t="str">
        <f t="shared" si="37"/>
        <v>Partner</v>
      </c>
      <c r="G86" s="131">
        <v>1</v>
      </c>
      <c r="H86" s="131" t="s">
        <v>713</v>
      </c>
      <c r="I86" s="131" t="s">
        <v>126</v>
      </c>
      <c r="J86" s="131" t="s">
        <v>706</v>
      </c>
      <c r="K86" s="131" t="s">
        <v>714</v>
      </c>
      <c r="L86" s="59">
        <v>44211</v>
      </c>
      <c r="M86" s="59">
        <v>44848</v>
      </c>
      <c r="N86" s="21">
        <v>10</v>
      </c>
      <c r="O86" s="77">
        <f t="shared" si="38"/>
        <v>132</v>
      </c>
      <c r="P86" s="78">
        <f t="shared" si="39"/>
        <v>1320</v>
      </c>
      <c r="Q86" s="19" t="str">
        <f t="shared" si="40"/>
        <v/>
      </c>
      <c r="R86" s="20">
        <f t="shared" si="41"/>
        <v>10</v>
      </c>
    </row>
    <row r="87" spans="2:18" s="20" customFormat="1" x14ac:dyDescent="0.35">
      <c r="B87" s="131" t="s">
        <v>157</v>
      </c>
      <c r="C87" s="18" t="s">
        <v>11</v>
      </c>
      <c r="D87" s="52" t="str">
        <f t="shared" si="35"/>
        <v>Jagiellonian University</v>
      </c>
      <c r="E87" s="52" t="str">
        <f t="shared" si="36"/>
        <v>Poland</v>
      </c>
      <c r="F87" s="150" t="str">
        <f t="shared" si="37"/>
        <v>Partner</v>
      </c>
      <c r="G87" s="131" t="s">
        <v>733</v>
      </c>
      <c r="H87" s="131" t="s">
        <v>734</v>
      </c>
      <c r="I87" s="131" t="s">
        <v>127</v>
      </c>
      <c r="J87" s="131" t="s">
        <v>735</v>
      </c>
      <c r="K87" s="131" t="s">
        <v>736</v>
      </c>
      <c r="L87" s="59">
        <v>44562</v>
      </c>
      <c r="M87" s="59">
        <v>44651</v>
      </c>
      <c r="N87" s="21">
        <v>2</v>
      </c>
      <c r="O87" s="77">
        <f t="shared" si="38"/>
        <v>88</v>
      </c>
      <c r="P87" s="78">
        <f t="shared" si="39"/>
        <v>176</v>
      </c>
      <c r="Q87" s="19" t="str">
        <f t="shared" si="40"/>
        <v/>
      </c>
      <c r="R87" s="20">
        <f t="shared" si="41"/>
        <v>2</v>
      </c>
    </row>
    <row r="88" spans="2:18" s="20" customFormat="1" x14ac:dyDescent="0.35">
      <c r="B88" s="131" t="s">
        <v>155</v>
      </c>
      <c r="C88" s="18" t="s">
        <v>11</v>
      </c>
      <c r="D88" s="52" t="str">
        <f t="shared" si="35"/>
        <v>Jagiellonian University</v>
      </c>
      <c r="E88" s="52" t="str">
        <f t="shared" si="36"/>
        <v>Poland</v>
      </c>
      <c r="F88" s="150" t="str">
        <f t="shared" si="37"/>
        <v>Partner</v>
      </c>
      <c r="G88" s="131" t="s">
        <v>737</v>
      </c>
      <c r="H88" s="131" t="s">
        <v>734</v>
      </c>
      <c r="I88" s="131" t="s">
        <v>126</v>
      </c>
      <c r="J88" s="131" t="s">
        <v>706</v>
      </c>
      <c r="K88" s="131" t="s">
        <v>738</v>
      </c>
      <c r="L88" s="59">
        <v>44562</v>
      </c>
      <c r="M88" s="59">
        <v>44651</v>
      </c>
      <c r="N88" s="21">
        <v>18</v>
      </c>
      <c r="O88" s="77">
        <f t="shared" si="38"/>
        <v>74</v>
      </c>
      <c r="P88" s="78">
        <f t="shared" si="39"/>
        <v>1332</v>
      </c>
      <c r="Q88" s="19" t="str">
        <f t="shared" si="40"/>
        <v/>
      </c>
      <c r="R88" s="20">
        <f t="shared" si="41"/>
        <v>18</v>
      </c>
    </row>
    <row r="89" spans="2:18" s="20" customFormat="1" ht="54" x14ac:dyDescent="0.35">
      <c r="B89" s="131" t="s">
        <v>157</v>
      </c>
      <c r="C89" s="18" t="s">
        <v>11</v>
      </c>
      <c r="D89" s="52" t="str">
        <f t="shared" si="35"/>
        <v>Jagiellonian University</v>
      </c>
      <c r="E89" s="52" t="str">
        <f t="shared" si="36"/>
        <v>Poland</v>
      </c>
      <c r="F89" s="150" t="str">
        <f t="shared" si="37"/>
        <v>Partner</v>
      </c>
      <c r="G89" s="131" t="s">
        <v>739</v>
      </c>
      <c r="H89" s="131" t="s">
        <v>734</v>
      </c>
      <c r="I89" s="131" t="s">
        <v>193</v>
      </c>
      <c r="J89" s="131" t="s">
        <v>735</v>
      </c>
      <c r="K89" s="131" t="s">
        <v>740</v>
      </c>
      <c r="L89" s="59">
        <v>44562</v>
      </c>
      <c r="M89" s="59">
        <v>44651</v>
      </c>
      <c r="N89" s="21">
        <v>14</v>
      </c>
      <c r="O89" s="77">
        <f t="shared" si="38"/>
        <v>55</v>
      </c>
      <c r="P89" s="78">
        <f t="shared" si="39"/>
        <v>770</v>
      </c>
      <c r="Q89" s="19" t="str">
        <f t="shared" si="40"/>
        <v/>
      </c>
      <c r="R89" s="20">
        <f t="shared" si="41"/>
        <v>14</v>
      </c>
    </row>
    <row r="90" spans="2:18" s="20" customFormat="1" x14ac:dyDescent="0.35">
      <c r="B90" s="131" t="s">
        <v>155</v>
      </c>
      <c r="C90" s="18" t="s">
        <v>11</v>
      </c>
      <c r="D90" s="52" t="str">
        <f t="shared" si="35"/>
        <v>Jagiellonian University</v>
      </c>
      <c r="E90" s="52" t="str">
        <f t="shared" si="36"/>
        <v>Poland</v>
      </c>
      <c r="F90" s="150" t="str">
        <f t="shared" si="37"/>
        <v>Partner</v>
      </c>
      <c r="G90" s="131" t="s">
        <v>741</v>
      </c>
      <c r="H90" s="131" t="s">
        <v>742</v>
      </c>
      <c r="I90" s="131" t="s">
        <v>193</v>
      </c>
      <c r="J90" s="131" t="s">
        <v>706</v>
      </c>
      <c r="K90" s="131" t="s">
        <v>738</v>
      </c>
      <c r="L90" s="59">
        <v>44562</v>
      </c>
      <c r="M90" s="59">
        <v>44651</v>
      </c>
      <c r="N90" s="21">
        <v>7</v>
      </c>
      <c r="O90" s="77">
        <f t="shared" si="38"/>
        <v>55</v>
      </c>
      <c r="P90" s="78">
        <f t="shared" si="39"/>
        <v>385</v>
      </c>
      <c r="Q90" s="19" t="str">
        <f t="shared" si="40"/>
        <v/>
      </c>
      <c r="R90" s="20">
        <f t="shared" si="41"/>
        <v>7</v>
      </c>
    </row>
    <row r="91" spans="2:18" s="20" customFormat="1" x14ac:dyDescent="0.35">
      <c r="B91" s="131" t="s">
        <v>155</v>
      </c>
      <c r="C91" s="18" t="s">
        <v>11</v>
      </c>
      <c r="D91" s="52" t="str">
        <f t="shared" si="35"/>
        <v>Jagiellonian University</v>
      </c>
      <c r="E91" s="52" t="str">
        <f t="shared" si="36"/>
        <v>Poland</v>
      </c>
      <c r="F91" s="150" t="str">
        <f t="shared" si="37"/>
        <v>Partner</v>
      </c>
      <c r="G91" s="131" t="s">
        <v>743</v>
      </c>
      <c r="H91" s="131" t="s">
        <v>744</v>
      </c>
      <c r="I91" s="131" t="s">
        <v>126</v>
      </c>
      <c r="J91" s="131" t="s">
        <v>706</v>
      </c>
      <c r="K91" s="131" t="s">
        <v>738</v>
      </c>
      <c r="L91" s="59">
        <v>44562</v>
      </c>
      <c r="M91" s="59">
        <v>44651</v>
      </c>
      <c r="N91" s="21">
        <v>18</v>
      </c>
      <c r="O91" s="77">
        <f t="shared" si="38"/>
        <v>74</v>
      </c>
      <c r="P91" s="78">
        <f t="shared" si="39"/>
        <v>1332</v>
      </c>
      <c r="Q91" s="19" t="str">
        <f t="shared" si="40"/>
        <v/>
      </c>
      <c r="R91" s="20">
        <f t="shared" si="41"/>
        <v>18</v>
      </c>
    </row>
    <row r="92" spans="2:18" s="20" customFormat="1" x14ac:dyDescent="0.35">
      <c r="B92" s="131" t="s">
        <v>155</v>
      </c>
      <c r="C92" s="18" t="s">
        <v>11</v>
      </c>
      <c r="D92" s="52" t="str">
        <f t="shared" si="35"/>
        <v>Jagiellonian University</v>
      </c>
      <c r="E92" s="52" t="str">
        <f t="shared" si="36"/>
        <v>Poland</v>
      </c>
      <c r="F92" s="150" t="str">
        <f t="shared" si="37"/>
        <v>Partner</v>
      </c>
      <c r="G92" s="131" t="s">
        <v>745</v>
      </c>
      <c r="H92" s="131" t="s">
        <v>744</v>
      </c>
      <c r="I92" s="131" t="s">
        <v>193</v>
      </c>
      <c r="J92" s="131" t="s">
        <v>706</v>
      </c>
      <c r="K92" s="131" t="s">
        <v>738</v>
      </c>
      <c r="L92" s="59">
        <v>44562</v>
      </c>
      <c r="M92" s="59">
        <v>44651</v>
      </c>
      <c r="N92" s="21">
        <v>9</v>
      </c>
      <c r="O92" s="77">
        <f t="shared" si="38"/>
        <v>55</v>
      </c>
      <c r="P92" s="78">
        <f t="shared" si="39"/>
        <v>495</v>
      </c>
      <c r="Q92" s="19" t="str">
        <f t="shared" si="40"/>
        <v/>
      </c>
      <c r="R92" s="20">
        <f t="shared" si="41"/>
        <v>9</v>
      </c>
    </row>
    <row r="93" spans="2:18" s="20" customFormat="1" ht="36" x14ac:dyDescent="0.35">
      <c r="B93" s="131" t="s">
        <v>155</v>
      </c>
      <c r="C93" s="18" t="s">
        <v>11</v>
      </c>
      <c r="D93" s="52" t="str">
        <f t="shared" si="35"/>
        <v>Jagiellonian University</v>
      </c>
      <c r="E93" s="52" t="str">
        <f t="shared" si="36"/>
        <v>Poland</v>
      </c>
      <c r="F93" s="150" t="str">
        <f t="shared" si="37"/>
        <v>Partner</v>
      </c>
      <c r="G93" s="131" t="s">
        <v>746</v>
      </c>
      <c r="H93" s="131" t="s">
        <v>734</v>
      </c>
      <c r="I93" s="131" t="s">
        <v>126</v>
      </c>
      <c r="J93" s="131" t="s">
        <v>706</v>
      </c>
      <c r="K93" s="131" t="s">
        <v>747</v>
      </c>
      <c r="L93" s="59">
        <v>44652</v>
      </c>
      <c r="M93" s="59">
        <v>44834</v>
      </c>
      <c r="N93" s="21">
        <v>12</v>
      </c>
      <c r="O93" s="77">
        <f t="shared" si="38"/>
        <v>74</v>
      </c>
      <c r="P93" s="78">
        <f t="shared" si="39"/>
        <v>888</v>
      </c>
      <c r="Q93" s="19" t="str">
        <f t="shared" si="40"/>
        <v/>
      </c>
      <c r="R93" s="20">
        <f t="shared" si="41"/>
        <v>12</v>
      </c>
    </row>
    <row r="94" spans="2:18" s="20" customFormat="1" x14ac:dyDescent="0.35">
      <c r="B94" s="131" t="s">
        <v>155</v>
      </c>
      <c r="C94" s="18" t="s">
        <v>11</v>
      </c>
      <c r="D94" s="52" t="str">
        <f t="shared" si="35"/>
        <v>Jagiellonian University</v>
      </c>
      <c r="E94" s="52" t="str">
        <f t="shared" si="36"/>
        <v>Poland</v>
      </c>
      <c r="F94" s="150" t="str">
        <f t="shared" si="37"/>
        <v>Partner</v>
      </c>
      <c r="G94" s="131" t="s">
        <v>748</v>
      </c>
      <c r="H94" s="131" t="s">
        <v>742</v>
      </c>
      <c r="I94" s="131" t="s">
        <v>126</v>
      </c>
      <c r="J94" s="131" t="s">
        <v>706</v>
      </c>
      <c r="K94" s="131" t="s">
        <v>738</v>
      </c>
      <c r="L94" s="59">
        <v>44652</v>
      </c>
      <c r="M94" s="59">
        <v>44834</v>
      </c>
      <c r="N94" s="21">
        <v>18</v>
      </c>
      <c r="O94" s="77">
        <f t="shared" si="38"/>
        <v>74</v>
      </c>
      <c r="P94" s="78">
        <f t="shared" si="39"/>
        <v>1332</v>
      </c>
      <c r="Q94" s="19" t="str">
        <f t="shared" si="40"/>
        <v/>
      </c>
      <c r="R94" s="20">
        <f t="shared" si="41"/>
        <v>18</v>
      </c>
    </row>
    <row r="95" spans="2:18" s="20" customFormat="1" x14ac:dyDescent="0.35">
      <c r="B95" s="131" t="s">
        <v>155</v>
      </c>
      <c r="C95" s="18" t="s">
        <v>11</v>
      </c>
      <c r="D95" s="52" t="str">
        <f t="shared" si="35"/>
        <v>Jagiellonian University</v>
      </c>
      <c r="E95" s="52" t="str">
        <f t="shared" si="36"/>
        <v>Poland</v>
      </c>
      <c r="F95" s="150" t="str">
        <f t="shared" si="37"/>
        <v>Partner</v>
      </c>
      <c r="G95" s="131" t="s">
        <v>749</v>
      </c>
      <c r="H95" s="131" t="s">
        <v>744</v>
      </c>
      <c r="I95" s="131" t="s">
        <v>126</v>
      </c>
      <c r="J95" s="131" t="s">
        <v>706</v>
      </c>
      <c r="K95" s="131" t="s">
        <v>738</v>
      </c>
      <c r="L95" s="59">
        <v>44652</v>
      </c>
      <c r="M95" s="59">
        <v>44834</v>
      </c>
      <c r="N95" s="21">
        <v>18</v>
      </c>
      <c r="O95" s="77">
        <f t="shared" si="38"/>
        <v>74</v>
      </c>
      <c r="P95" s="78">
        <f t="shared" si="39"/>
        <v>1332</v>
      </c>
      <c r="Q95" s="19" t="str">
        <f t="shared" si="40"/>
        <v/>
      </c>
      <c r="R95" s="20">
        <f t="shared" si="41"/>
        <v>18</v>
      </c>
    </row>
    <row r="96" spans="2:18" s="20" customFormat="1" x14ac:dyDescent="0.35">
      <c r="B96" s="131" t="s">
        <v>157</v>
      </c>
      <c r="C96" s="18" t="s">
        <v>11</v>
      </c>
      <c r="D96" s="52" t="str">
        <f t="shared" si="35"/>
        <v>Jagiellonian University</v>
      </c>
      <c r="E96" s="52" t="str">
        <f t="shared" si="36"/>
        <v>Poland</v>
      </c>
      <c r="F96" s="150" t="str">
        <f t="shared" si="37"/>
        <v>Partner</v>
      </c>
      <c r="G96" s="131" t="s">
        <v>750</v>
      </c>
      <c r="H96" s="131" t="s">
        <v>751</v>
      </c>
      <c r="I96" s="131" t="s">
        <v>193</v>
      </c>
      <c r="J96" s="131" t="s">
        <v>735</v>
      </c>
      <c r="K96" s="131" t="s">
        <v>752</v>
      </c>
      <c r="L96" s="59">
        <v>44805</v>
      </c>
      <c r="M96" s="59">
        <v>44834</v>
      </c>
      <c r="N96" s="21">
        <v>16</v>
      </c>
      <c r="O96" s="77">
        <f t="shared" si="38"/>
        <v>55</v>
      </c>
      <c r="P96" s="78">
        <f t="shared" si="39"/>
        <v>880</v>
      </c>
      <c r="Q96" s="19" t="str">
        <f t="shared" si="40"/>
        <v/>
      </c>
      <c r="R96" s="20">
        <f t="shared" si="41"/>
        <v>16</v>
      </c>
    </row>
    <row r="97" spans="2:18" s="20" customFormat="1" x14ac:dyDescent="0.35">
      <c r="B97" s="131" t="s">
        <v>157</v>
      </c>
      <c r="C97" s="18" t="s">
        <v>11</v>
      </c>
      <c r="D97" s="52" t="str">
        <f t="shared" si="35"/>
        <v>Jagiellonian University</v>
      </c>
      <c r="E97" s="52" t="str">
        <f t="shared" si="36"/>
        <v>Poland</v>
      </c>
      <c r="F97" s="150" t="str">
        <f t="shared" si="37"/>
        <v>Partner</v>
      </c>
      <c r="G97" s="131" t="s">
        <v>753</v>
      </c>
      <c r="H97" s="131" t="s">
        <v>754</v>
      </c>
      <c r="I97" s="131" t="s">
        <v>193</v>
      </c>
      <c r="J97" s="131" t="s">
        <v>735</v>
      </c>
      <c r="K97" s="131" t="s">
        <v>752</v>
      </c>
      <c r="L97" s="59">
        <v>44805</v>
      </c>
      <c r="M97" s="59">
        <v>44834</v>
      </c>
      <c r="N97" s="21">
        <v>16</v>
      </c>
      <c r="O97" s="77">
        <f t="shared" si="38"/>
        <v>55</v>
      </c>
      <c r="P97" s="78">
        <f t="shared" si="39"/>
        <v>880</v>
      </c>
      <c r="Q97" s="19" t="str">
        <f t="shared" si="40"/>
        <v/>
      </c>
      <c r="R97" s="20">
        <f t="shared" si="41"/>
        <v>16</v>
      </c>
    </row>
    <row r="98" spans="2:18" s="20" customFormat="1" x14ac:dyDescent="0.35">
      <c r="B98" s="131" t="s">
        <v>155</v>
      </c>
      <c r="C98" s="18" t="s">
        <v>12</v>
      </c>
      <c r="D98" s="52" t="str">
        <f t="shared" si="35"/>
        <v>Israeli Association of Public Health Physicians</v>
      </c>
      <c r="E98" s="52" t="str">
        <f t="shared" si="36"/>
        <v>Israel</v>
      </c>
      <c r="F98" s="150" t="str">
        <f t="shared" si="37"/>
        <v>Partner</v>
      </c>
      <c r="G98" s="131" t="s">
        <v>759</v>
      </c>
      <c r="H98" s="131" t="s">
        <v>760</v>
      </c>
      <c r="I98" s="131" t="s">
        <v>127</v>
      </c>
      <c r="J98" s="131" t="s">
        <v>761</v>
      </c>
      <c r="K98" s="131" t="s">
        <v>762</v>
      </c>
      <c r="L98" s="59">
        <v>44226</v>
      </c>
      <c r="M98" s="59">
        <v>44226</v>
      </c>
      <c r="N98" s="21">
        <v>1</v>
      </c>
      <c r="O98" s="77">
        <f t="shared" si="38"/>
        <v>166</v>
      </c>
      <c r="P98" s="78">
        <f t="shared" si="39"/>
        <v>166</v>
      </c>
      <c r="Q98" s="19" t="str">
        <f t="shared" si="40"/>
        <v/>
      </c>
      <c r="R98" s="20">
        <f t="shared" si="41"/>
        <v>1</v>
      </c>
    </row>
    <row r="99" spans="2:18" s="20" customFormat="1" x14ac:dyDescent="0.35">
      <c r="B99" s="131" t="s">
        <v>155</v>
      </c>
      <c r="C99" s="18" t="s">
        <v>12</v>
      </c>
      <c r="D99" s="52" t="str">
        <f t="shared" si="35"/>
        <v>Israeli Association of Public Health Physicians</v>
      </c>
      <c r="E99" s="52" t="str">
        <f t="shared" si="36"/>
        <v>Israel</v>
      </c>
      <c r="F99" s="150" t="str">
        <f t="shared" si="37"/>
        <v>Partner</v>
      </c>
      <c r="G99" s="131" t="s">
        <v>763</v>
      </c>
      <c r="H99" s="131" t="s">
        <v>760</v>
      </c>
      <c r="I99" s="131" t="s">
        <v>192</v>
      </c>
      <c r="J99" s="131" t="s">
        <v>764</v>
      </c>
      <c r="K99" s="131" t="s">
        <v>765</v>
      </c>
      <c r="L99" s="59">
        <v>44235</v>
      </c>
      <c r="M99" s="59">
        <v>44235</v>
      </c>
      <c r="N99" s="21">
        <v>1</v>
      </c>
      <c r="O99" s="77">
        <f t="shared" si="38"/>
        <v>92</v>
      </c>
      <c r="P99" s="78">
        <f t="shared" si="39"/>
        <v>92</v>
      </c>
      <c r="Q99" s="19" t="str">
        <f t="shared" si="40"/>
        <v/>
      </c>
      <c r="R99" s="20">
        <f t="shared" si="41"/>
        <v>1</v>
      </c>
    </row>
    <row r="100" spans="2:18" s="20" customFormat="1" x14ac:dyDescent="0.35">
      <c r="B100" s="131" t="s">
        <v>155</v>
      </c>
      <c r="C100" s="18" t="s">
        <v>12</v>
      </c>
      <c r="D100" s="52" t="str">
        <f t="shared" ref="D100:D163" si="42">IFERROR(IF(VLOOKUP(C100,PartnerN°Ref,2,FALSE)=0,"",VLOOKUP(C100,PartnerN°Ref,2,FALSE)),"")</f>
        <v>Israeli Association of Public Health Physicians</v>
      </c>
      <c r="E100" s="52" t="str">
        <f t="shared" ref="E100:E163" si="43">IFERROR(IF(VLOOKUP(C100,PartnerN°Ref,3,FALSE)=0,"",VLOOKUP(C100,PartnerN°Ref,3,FALSE)),"")</f>
        <v>Israel</v>
      </c>
      <c r="F100" s="150" t="str">
        <f t="shared" ref="F100:F163" si="44">IFERROR(IF(VLOOKUP(C100,PartnerN°Ref,4,FALSE)=0,"",VLOOKUP(C100,PartnerN°Ref,4,FALSE)),"")</f>
        <v>Partner</v>
      </c>
      <c r="G100" s="131" t="s">
        <v>763</v>
      </c>
      <c r="H100" s="131" t="s">
        <v>760</v>
      </c>
      <c r="I100" s="131" t="s">
        <v>192</v>
      </c>
      <c r="J100" s="131" t="s">
        <v>764</v>
      </c>
      <c r="K100" s="131" t="s">
        <v>765</v>
      </c>
      <c r="L100" s="59">
        <v>44239</v>
      </c>
      <c r="M100" s="59">
        <v>44239</v>
      </c>
      <c r="N100" s="21">
        <v>1</v>
      </c>
      <c r="O100" s="77">
        <f t="shared" ref="O100:O163" si="45">IF(Q100="Error",0,IFERROR(INDEX(Rates,MATCH(E100,CountryALL,0),MATCH(I100,Category,0)),0))</f>
        <v>92</v>
      </c>
      <c r="P100" s="78">
        <f t="shared" ref="P100:P163" si="46">IF(Q100="Error",0,R100*O100)</f>
        <v>92</v>
      </c>
      <c r="Q100" s="19" t="str">
        <f t="shared" ref="Q100:Q163" si="47">IF(OR(COUNTBLANK(B100:N100)&gt;0,COUNTIF(WorkPackage,B100)=0,COUNTIF(PartnerN°,C100)=0,COUNTIF(CountryALL,E100)=0,COUNTIF(Role_Code,F100)=0,COUNTIF(StaffCat,I100)=0,(M100-L100)&lt;0,ISNUMBER(N100)=FALSE,IF(ISNUMBER(N100)=TRUE,N100=INT(N100*1)/1=FALSE)),"Error","")</f>
        <v/>
      </c>
      <c r="R100" s="20">
        <f t="shared" ref="R100:R163" si="48">IF(N100&gt;(M100-L100)+1,(M100-L100)+1,N100)</f>
        <v>1</v>
      </c>
    </row>
    <row r="101" spans="2:18" s="20" customFormat="1" x14ac:dyDescent="0.35">
      <c r="B101" s="131" t="s">
        <v>155</v>
      </c>
      <c r="C101" s="18" t="s">
        <v>12</v>
      </c>
      <c r="D101" s="52" t="str">
        <f t="shared" si="42"/>
        <v>Israeli Association of Public Health Physicians</v>
      </c>
      <c r="E101" s="52" t="str">
        <f t="shared" si="43"/>
        <v>Israel</v>
      </c>
      <c r="F101" s="150" t="str">
        <f t="shared" si="44"/>
        <v>Partner</v>
      </c>
      <c r="G101" s="131" t="s">
        <v>766</v>
      </c>
      <c r="H101" s="131" t="s">
        <v>760</v>
      </c>
      <c r="I101" s="131" t="s">
        <v>127</v>
      </c>
      <c r="J101" s="131" t="s">
        <v>761</v>
      </c>
      <c r="K101" s="131" t="s">
        <v>762</v>
      </c>
      <c r="L101" s="59">
        <v>44248</v>
      </c>
      <c r="M101" s="59">
        <v>44248</v>
      </c>
      <c r="N101" s="21">
        <v>1</v>
      </c>
      <c r="O101" s="77">
        <f t="shared" si="45"/>
        <v>166</v>
      </c>
      <c r="P101" s="78">
        <f t="shared" si="46"/>
        <v>166</v>
      </c>
      <c r="Q101" s="19" t="str">
        <f t="shared" si="47"/>
        <v/>
      </c>
      <c r="R101" s="20">
        <f t="shared" si="48"/>
        <v>1</v>
      </c>
    </row>
    <row r="102" spans="2:18" s="20" customFormat="1" x14ac:dyDescent="0.35">
      <c r="B102" s="131" t="s">
        <v>155</v>
      </c>
      <c r="C102" s="18" t="s">
        <v>12</v>
      </c>
      <c r="D102" s="52" t="str">
        <f t="shared" si="42"/>
        <v>Israeli Association of Public Health Physicians</v>
      </c>
      <c r="E102" s="52" t="str">
        <f t="shared" si="43"/>
        <v>Israel</v>
      </c>
      <c r="F102" s="150" t="str">
        <f t="shared" si="44"/>
        <v>Partner</v>
      </c>
      <c r="G102" s="131" t="s">
        <v>766</v>
      </c>
      <c r="H102" s="131" t="s">
        <v>760</v>
      </c>
      <c r="I102" s="131" t="s">
        <v>127</v>
      </c>
      <c r="J102" s="131" t="s">
        <v>761</v>
      </c>
      <c r="K102" s="131" t="s">
        <v>762</v>
      </c>
      <c r="L102" s="59">
        <v>44265</v>
      </c>
      <c r="M102" s="59">
        <v>44265</v>
      </c>
      <c r="N102" s="21">
        <v>1</v>
      </c>
      <c r="O102" s="77">
        <f t="shared" si="45"/>
        <v>166</v>
      </c>
      <c r="P102" s="78">
        <f t="shared" si="46"/>
        <v>166</v>
      </c>
      <c r="Q102" s="19" t="str">
        <f t="shared" si="47"/>
        <v/>
      </c>
      <c r="R102" s="20">
        <f t="shared" si="48"/>
        <v>1</v>
      </c>
    </row>
    <row r="103" spans="2:18" s="20" customFormat="1" x14ac:dyDescent="0.35">
      <c r="B103" s="131" t="s">
        <v>155</v>
      </c>
      <c r="C103" s="18" t="s">
        <v>12</v>
      </c>
      <c r="D103" s="52" t="str">
        <f t="shared" si="42"/>
        <v>Israeli Association of Public Health Physicians</v>
      </c>
      <c r="E103" s="52" t="str">
        <f t="shared" si="43"/>
        <v>Israel</v>
      </c>
      <c r="F103" s="150" t="str">
        <f t="shared" si="44"/>
        <v>Partner</v>
      </c>
      <c r="G103" s="131" t="s">
        <v>767</v>
      </c>
      <c r="H103" s="131" t="s">
        <v>760</v>
      </c>
      <c r="I103" s="131" t="s">
        <v>192</v>
      </c>
      <c r="J103" s="131" t="s">
        <v>768</v>
      </c>
      <c r="K103" s="131" t="s">
        <v>769</v>
      </c>
      <c r="L103" s="59">
        <v>44281</v>
      </c>
      <c r="M103" s="59">
        <v>44362</v>
      </c>
      <c r="N103" s="21">
        <v>3</v>
      </c>
      <c r="O103" s="77">
        <f t="shared" si="45"/>
        <v>92</v>
      </c>
      <c r="P103" s="78">
        <f t="shared" si="46"/>
        <v>276</v>
      </c>
      <c r="Q103" s="19" t="str">
        <f t="shared" si="47"/>
        <v/>
      </c>
      <c r="R103" s="20">
        <f t="shared" si="48"/>
        <v>3</v>
      </c>
    </row>
    <row r="104" spans="2:18" s="20" customFormat="1" x14ac:dyDescent="0.35">
      <c r="B104" s="131" t="s">
        <v>155</v>
      </c>
      <c r="C104" s="18" t="s">
        <v>12</v>
      </c>
      <c r="D104" s="52" t="str">
        <f t="shared" si="42"/>
        <v>Israeli Association of Public Health Physicians</v>
      </c>
      <c r="E104" s="52" t="str">
        <f t="shared" si="43"/>
        <v>Israel</v>
      </c>
      <c r="F104" s="150" t="str">
        <f t="shared" si="44"/>
        <v>Partner</v>
      </c>
      <c r="G104" s="131" t="s">
        <v>767</v>
      </c>
      <c r="H104" s="131" t="s">
        <v>770</v>
      </c>
      <c r="I104" s="131" t="s">
        <v>126</v>
      </c>
      <c r="J104" s="131" t="s">
        <v>768</v>
      </c>
      <c r="K104" s="131" t="s">
        <v>771</v>
      </c>
      <c r="L104" s="59">
        <v>44281</v>
      </c>
      <c r="M104" s="59">
        <v>44362</v>
      </c>
      <c r="N104" s="21">
        <v>4</v>
      </c>
      <c r="O104" s="77">
        <f t="shared" si="45"/>
        <v>132</v>
      </c>
      <c r="P104" s="78">
        <f t="shared" si="46"/>
        <v>528</v>
      </c>
      <c r="Q104" s="19" t="str">
        <f t="shared" si="47"/>
        <v/>
      </c>
      <c r="R104" s="20">
        <f t="shared" si="48"/>
        <v>4</v>
      </c>
    </row>
    <row r="105" spans="2:18" s="20" customFormat="1" x14ac:dyDescent="0.35">
      <c r="B105" s="131" t="s">
        <v>155</v>
      </c>
      <c r="C105" s="18" t="s">
        <v>12</v>
      </c>
      <c r="D105" s="52" t="str">
        <f t="shared" si="42"/>
        <v>Israeli Association of Public Health Physicians</v>
      </c>
      <c r="E105" s="52" t="str">
        <f t="shared" si="43"/>
        <v>Israel</v>
      </c>
      <c r="F105" s="150" t="str">
        <f t="shared" si="44"/>
        <v>Partner</v>
      </c>
      <c r="G105" s="131" t="s">
        <v>772</v>
      </c>
      <c r="H105" s="131" t="s">
        <v>760</v>
      </c>
      <c r="I105" s="131" t="s">
        <v>192</v>
      </c>
      <c r="J105" s="131" t="s">
        <v>773</v>
      </c>
      <c r="K105" s="131" t="s">
        <v>774</v>
      </c>
      <c r="L105" s="59">
        <v>44314</v>
      </c>
      <c r="M105" s="59">
        <v>44314</v>
      </c>
      <c r="N105" s="21">
        <v>1</v>
      </c>
      <c r="O105" s="77">
        <f t="shared" si="45"/>
        <v>92</v>
      </c>
      <c r="P105" s="78">
        <f t="shared" si="46"/>
        <v>92</v>
      </c>
      <c r="Q105" s="19" t="str">
        <f t="shared" si="47"/>
        <v/>
      </c>
      <c r="R105" s="20">
        <f t="shared" si="48"/>
        <v>1</v>
      </c>
    </row>
    <row r="106" spans="2:18" s="20" customFormat="1" x14ac:dyDescent="0.35">
      <c r="B106" s="131" t="s">
        <v>155</v>
      </c>
      <c r="C106" s="18" t="s">
        <v>12</v>
      </c>
      <c r="D106" s="52" t="str">
        <f t="shared" si="42"/>
        <v>Israeli Association of Public Health Physicians</v>
      </c>
      <c r="E106" s="52" t="str">
        <f t="shared" si="43"/>
        <v>Israel</v>
      </c>
      <c r="F106" s="150" t="str">
        <f t="shared" si="44"/>
        <v>Partner</v>
      </c>
      <c r="G106" s="131" t="s">
        <v>775</v>
      </c>
      <c r="H106" s="131" t="s">
        <v>760</v>
      </c>
      <c r="I106" s="131" t="s">
        <v>192</v>
      </c>
      <c r="J106" s="131" t="s">
        <v>776</v>
      </c>
      <c r="K106" s="131" t="s">
        <v>777</v>
      </c>
      <c r="L106" s="59">
        <v>44335</v>
      </c>
      <c r="M106" s="59">
        <v>44335</v>
      </c>
      <c r="N106" s="21">
        <v>1</v>
      </c>
      <c r="O106" s="77">
        <f t="shared" si="45"/>
        <v>92</v>
      </c>
      <c r="P106" s="78">
        <f t="shared" si="46"/>
        <v>92</v>
      </c>
      <c r="Q106" s="19" t="str">
        <f t="shared" si="47"/>
        <v/>
      </c>
      <c r="R106" s="20">
        <f t="shared" si="48"/>
        <v>1</v>
      </c>
    </row>
    <row r="107" spans="2:18" s="20" customFormat="1" x14ac:dyDescent="0.35">
      <c r="B107" s="131" t="s">
        <v>155</v>
      </c>
      <c r="C107" s="18" t="s">
        <v>12</v>
      </c>
      <c r="D107" s="52" t="str">
        <f t="shared" si="42"/>
        <v>Israeli Association of Public Health Physicians</v>
      </c>
      <c r="E107" s="52" t="str">
        <f t="shared" si="43"/>
        <v>Israel</v>
      </c>
      <c r="F107" s="150" t="str">
        <f t="shared" si="44"/>
        <v>Partner</v>
      </c>
      <c r="G107" s="131" t="s">
        <v>778</v>
      </c>
      <c r="H107" s="131" t="s">
        <v>760</v>
      </c>
      <c r="I107" s="131" t="s">
        <v>127</v>
      </c>
      <c r="J107" s="131" t="s">
        <v>779</v>
      </c>
      <c r="K107" s="131" t="s">
        <v>780</v>
      </c>
      <c r="L107" s="59">
        <v>44317</v>
      </c>
      <c r="M107" s="59">
        <v>44493</v>
      </c>
      <c r="N107" s="21">
        <v>30</v>
      </c>
      <c r="O107" s="77">
        <f t="shared" si="45"/>
        <v>166</v>
      </c>
      <c r="P107" s="78">
        <f t="shared" si="46"/>
        <v>4980</v>
      </c>
      <c r="Q107" s="19" t="str">
        <f t="shared" si="47"/>
        <v/>
      </c>
      <c r="R107" s="20">
        <f t="shared" si="48"/>
        <v>30</v>
      </c>
    </row>
    <row r="108" spans="2:18" s="20" customFormat="1" x14ac:dyDescent="0.35">
      <c r="B108" s="131" t="s">
        <v>155</v>
      </c>
      <c r="C108" s="18" t="s">
        <v>12</v>
      </c>
      <c r="D108" s="52" t="str">
        <f t="shared" si="42"/>
        <v>Israeli Association of Public Health Physicians</v>
      </c>
      <c r="E108" s="52" t="str">
        <f t="shared" si="43"/>
        <v>Israel</v>
      </c>
      <c r="F108" s="150" t="str">
        <f t="shared" si="44"/>
        <v>Partner</v>
      </c>
      <c r="G108" s="131" t="s">
        <v>775</v>
      </c>
      <c r="H108" s="131" t="s">
        <v>760</v>
      </c>
      <c r="I108" s="131" t="s">
        <v>127</v>
      </c>
      <c r="J108" s="131" t="s">
        <v>781</v>
      </c>
      <c r="K108" s="131" t="s">
        <v>782</v>
      </c>
      <c r="L108" s="59">
        <v>44494</v>
      </c>
      <c r="M108" s="59">
        <v>44494</v>
      </c>
      <c r="N108" s="21">
        <v>1</v>
      </c>
      <c r="O108" s="77">
        <f t="shared" si="45"/>
        <v>166</v>
      </c>
      <c r="P108" s="78">
        <f t="shared" si="46"/>
        <v>166</v>
      </c>
      <c r="Q108" s="19" t="str">
        <f t="shared" si="47"/>
        <v/>
      </c>
      <c r="R108" s="20">
        <f t="shared" si="48"/>
        <v>1</v>
      </c>
    </row>
    <row r="109" spans="2:18" s="20" customFormat="1" x14ac:dyDescent="0.35">
      <c r="B109" s="131" t="s">
        <v>155</v>
      </c>
      <c r="C109" s="18" t="s">
        <v>12</v>
      </c>
      <c r="D109" s="52" t="str">
        <f t="shared" si="42"/>
        <v>Israeli Association of Public Health Physicians</v>
      </c>
      <c r="E109" s="52" t="str">
        <f t="shared" si="43"/>
        <v>Israel</v>
      </c>
      <c r="F109" s="150" t="str">
        <f t="shared" si="44"/>
        <v>Partner</v>
      </c>
      <c r="G109" s="131" t="s">
        <v>783</v>
      </c>
      <c r="H109" s="131" t="s">
        <v>760</v>
      </c>
      <c r="I109" s="131" t="s">
        <v>192</v>
      </c>
      <c r="J109" s="131" t="s">
        <v>773</v>
      </c>
      <c r="K109" s="131" t="s">
        <v>784</v>
      </c>
      <c r="L109" s="59">
        <v>44508</v>
      </c>
      <c r="M109" s="59">
        <v>44508</v>
      </c>
      <c r="N109" s="21">
        <v>1</v>
      </c>
      <c r="O109" s="77">
        <f t="shared" si="45"/>
        <v>92</v>
      </c>
      <c r="P109" s="78">
        <f t="shared" si="46"/>
        <v>92</v>
      </c>
      <c r="Q109" s="19" t="str">
        <f t="shared" si="47"/>
        <v/>
      </c>
      <c r="R109" s="20">
        <f t="shared" si="48"/>
        <v>1</v>
      </c>
    </row>
    <row r="110" spans="2:18" s="20" customFormat="1" x14ac:dyDescent="0.35">
      <c r="B110" s="131" t="s">
        <v>155</v>
      </c>
      <c r="C110" s="18" t="s">
        <v>12</v>
      </c>
      <c r="D110" s="52" t="str">
        <f t="shared" si="42"/>
        <v>Israeli Association of Public Health Physicians</v>
      </c>
      <c r="E110" s="52" t="str">
        <f t="shared" si="43"/>
        <v>Israel</v>
      </c>
      <c r="F110" s="150" t="str">
        <f t="shared" si="44"/>
        <v>Partner</v>
      </c>
      <c r="G110" s="131" t="s">
        <v>783</v>
      </c>
      <c r="H110" s="131" t="s">
        <v>785</v>
      </c>
      <c r="I110" s="131" t="s">
        <v>126</v>
      </c>
      <c r="J110" s="131" t="s">
        <v>773</v>
      </c>
      <c r="K110" s="131" t="s">
        <v>784</v>
      </c>
      <c r="L110" s="59">
        <v>44508</v>
      </c>
      <c r="M110" s="59">
        <v>44508</v>
      </c>
      <c r="N110" s="21">
        <v>1</v>
      </c>
      <c r="O110" s="77">
        <f t="shared" si="45"/>
        <v>132</v>
      </c>
      <c r="P110" s="78">
        <f t="shared" si="46"/>
        <v>132</v>
      </c>
      <c r="Q110" s="19" t="str">
        <f t="shared" si="47"/>
        <v/>
      </c>
      <c r="R110" s="20">
        <f t="shared" si="48"/>
        <v>1</v>
      </c>
    </row>
    <row r="111" spans="2:18" s="20" customFormat="1" x14ac:dyDescent="0.35">
      <c r="B111" s="131" t="s">
        <v>155</v>
      </c>
      <c r="C111" s="18" t="s">
        <v>12</v>
      </c>
      <c r="D111" s="52" t="str">
        <f t="shared" si="42"/>
        <v>Israeli Association of Public Health Physicians</v>
      </c>
      <c r="E111" s="52" t="str">
        <f t="shared" si="43"/>
        <v>Israel</v>
      </c>
      <c r="F111" s="150" t="str">
        <f t="shared" si="44"/>
        <v>Partner</v>
      </c>
      <c r="G111" s="131" t="s">
        <v>783</v>
      </c>
      <c r="H111" s="131" t="s">
        <v>760</v>
      </c>
      <c r="I111" s="131" t="s">
        <v>127</v>
      </c>
      <c r="J111" s="131" t="s">
        <v>786</v>
      </c>
      <c r="K111" s="131" t="s">
        <v>762</v>
      </c>
      <c r="L111" s="59">
        <v>44516</v>
      </c>
      <c r="M111" s="59">
        <v>44516</v>
      </c>
      <c r="N111" s="21">
        <v>1</v>
      </c>
      <c r="O111" s="77">
        <f t="shared" si="45"/>
        <v>166</v>
      </c>
      <c r="P111" s="78">
        <f t="shared" si="46"/>
        <v>166</v>
      </c>
      <c r="Q111" s="19" t="str">
        <f t="shared" si="47"/>
        <v/>
      </c>
      <c r="R111" s="20">
        <f t="shared" si="48"/>
        <v>1</v>
      </c>
    </row>
    <row r="112" spans="2:18" s="20" customFormat="1" x14ac:dyDescent="0.35">
      <c r="B112" s="131" t="s">
        <v>155</v>
      </c>
      <c r="C112" s="18" t="s">
        <v>12</v>
      </c>
      <c r="D112" s="52" t="str">
        <f t="shared" si="42"/>
        <v>Israeli Association of Public Health Physicians</v>
      </c>
      <c r="E112" s="52" t="str">
        <f t="shared" si="43"/>
        <v>Israel</v>
      </c>
      <c r="F112" s="150" t="str">
        <f t="shared" si="44"/>
        <v>Partner</v>
      </c>
      <c r="G112" s="131" t="s">
        <v>787</v>
      </c>
      <c r="H112" s="131" t="s">
        <v>760</v>
      </c>
      <c r="I112" s="131" t="s">
        <v>127</v>
      </c>
      <c r="J112" s="131" t="s">
        <v>788</v>
      </c>
      <c r="K112" s="131" t="s">
        <v>789</v>
      </c>
      <c r="L112" s="59">
        <v>44533</v>
      </c>
      <c r="M112" s="59">
        <v>44533</v>
      </c>
      <c r="N112" s="21">
        <v>1</v>
      </c>
      <c r="O112" s="77">
        <f t="shared" si="45"/>
        <v>166</v>
      </c>
      <c r="P112" s="78">
        <f t="shared" si="46"/>
        <v>166</v>
      </c>
      <c r="Q112" s="19" t="str">
        <f t="shared" si="47"/>
        <v/>
      </c>
      <c r="R112" s="20">
        <f t="shared" si="48"/>
        <v>1</v>
      </c>
    </row>
    <row r="113" spans="2:18" s="20" customFormat="1" ht="36" x14ac:dyDescent="0.35">
      <c r="B113" s="131" t="s">
        <v>155</v>
      </c>
      <c r="C113" s="18" t="s">
        <v>12</v>
      </c>
      <c r="D113" s="52" t="str">
        <f t="shared" si="42"/>
        <v>Israeli Association of Public Health Physicians</v>
      </c>
      <c r="E113" s="52" t="str">
        <f t="shared" si="43"/>
        <v>Israel</v>
      </c>
      <c r="F113" s="150" t="str">
        <f t="shared" si="44"/>
        <v>Partner</v>
      </c>
      <c r="G113" s="131" t="s">
        <v>790</v>
      </c>
      <c r="H113" s="131" t="s">
        <v>760</v>
      </c>
      <c r="I113" s="131" t="s">
        <v>127</v>
      </c>
      <c r="J113" s="131" t="s">
        <v>788</v>
      </c>
      <c r="K113" s="131" t="s">
        <v>780</v>
      </c>
      <c r="L113" s="59">
        <v>44531</v>
      </c>
      <c r="M113" s="59">
        <v>44696</v>
      </c>
      <c r="N113" s="21">
        <v>36</v>
      </c>
      <c r="O113" s="77">
        <f t="shared" si="45"/>
        <v>166</v>
      </c>
      <c r="P113" s="78">
        <f t="shared" si="46"/>
        <v>5976</v>
      </c>
      <c r="Q113" s="19" t="str">
        <f t="shared" si="47"/>
        <v/>
      </c>
      <c r="R113" s="20">
        <f t="shared" si="48"/>
        <v>36</v>
      </c>
    </row>
    <row r="114" spans="2:18" s="20" customFormat="1" x14ac:dyDescent="0.35">
      <c r="B114" s="131" t="s">
        <v>155</v>
      </c>
      <c r="C114" s="18" t="s">
        <v>12</v>
      </c>
      <c r="D114" s="52" t="str">
        <f t="shared" si="42"/>
        <v>Israeli Association of Public Health Physicians</v>
      </c>
      <c r="E114" s="52" t="str">
        <f t="shared" si="43"/>
        <v>Israel</v>
      </c>
      <c r="F114" s="150" t="str">
        <f t="shared" si="44"/>
        <v>Partner</v>
      </c>
      <c r="G114" s="131" t="s">
        <v>759</v>
      </c>
      <c r="H114" s="131" t="s">
        <v>760</v>
      </c>
      <c r="I114" s="131" t="s">
        <v>192</v>
      </c>
      <c r="J114" s="131" t="s">
        <v>791</v>
      </c>
      <c r="K114" s="131" t="s">
        <v>774</v>
      </c>
      <c r="L114" s="59">
        <v>44585</v>
      </c>
      <c r="M114" s="59">
        <v>44585</v>
      </c>
      <c r="N114" s="21">
        <v>1</v>
      </c>
      <c r="O114" s="77">
        <f t="shared" si="45"/>
        <v>92</v>
      </c>
      <c r="P114" s="78">
        <f t="shared" si="46"/>
        <v>92</v>
      </c>
      <c r="Q114" s="19" t="str">
        <f t="shared" si="47"/>
        <v/>
      </c>
      <c r="R114" s="20">
        <f t="shared" si="48"/>
        <v>1</v>
      </c>
    </row>
    <row r="115" spans="2:18" s="20" customFormat="1" x14ac:dyDescent="0.35">
      <c r="B115" s="131" t="s">
        <v>155</v>
      </c>
      <c r="C115" s="18" t="s">
        <v>12</v>
      </c>
      <c r="D115" s="52" t="str">
        <f t="shared" si="42"/>
        <v>Israeli Association of Public Health Physicians</v>
      </c>
      <c r="E115" s="52" t="str">
        <f t="shared" si="43"/>
        <v>Israel</v>
      </c>
      <c r="F115" s="150" t="str">
        <f t="shared" si="44"/>
        <v>Partner</v>
      </c>
      <c r="G115" s="131" t="s">
        <v>763</v>
      </c>
      <c r="H115" s="131" t="s">
        <v>760</v>
      </c>
      <c r="I115" s="131" t="s">
        <v>192</v>
      </c>
      <c r="J115" s="131" t="s">
        <v>773</v>
      </c>
      <c r="K115" s="131" t="s">
        <v>792</v>
      </c>
      <c r="L115" s="59">
        <v>44593</v>
      </c>
      <c r="M115" s="59">
        <v>44593</v>
      </c>
      <c r="N115" s="21">
        <v>1</v>
      </c>
      <c r="O115" s="77">
        <f t="shared" si="45"/>
        <v>92</v>
      </c>
      <c r="P115" s="78">
        <f t="shared" si="46"/>
        <v>92</v>
      </c>
      <c r="Q115" s="19" t="str">
        <f t="shared" si="47"/>
        <v/>
      </c>
      <c r="R115" s="20">
        <f t="shared" si="48"/>
        <v>1</v>
      </c>
    </row>
    <row r="116" spans="2:18" s="20" customFormat="1" x14ac:dyDescent="0.35">
      <c r="B116" s="131" t="s">
        <v>155</v>
      </c>
      <c r="C116" s="18" t="s">
        <v>12</v>
      </c>
      <c r="D116" s="52" t="str">
        <f t="shared" si="42"/>
        <v>Israeli Association of Public Health Physicians</v>
      </c>
      <c r="E116" s="52" t="str">
        <f t="shared" si="43"/>
        <v>Israel</v>
      </c>
      <c r="F116" s="150" t="str">
        <f t="shared" si="44"/>
        <v>Partner</v>
      </c>
      <c r="G116" s="131" t="s">
        <v>763</v>
      </c>
      <c r="H116" s="131" t="s">
        <v>785</v>
      </c>
      <c r="I116" s="131" t="s">
        <v>126</v>
      </c>
      <c r="J116" s="131" t="s">
        <v>773</v>
      </c>
      <c r="K116" s="131" t="s">
        <v>792</v>
      </c>
      <c r="L116" s="59">
        <v>44593</v>
      </c>
      <c r="M116" s="59">
        <v>44593</v>
      </c>
      <c r="N116" s="21">
        <v>1</v>
      </c>
      <c r="O116" s="77">
        <f t="shared" si="45"/>
        <v>132</v>
      </c>
      <c r="P116" s="78">
        <f t="shared" si="46"/>
        <v>132</v>
      </c>
      <c r="Q116" s="19" t="str">
        <f t="shared" si="47"/>
        <v/>
      </c>
      <c r="R116" s="20">
        <f t="shared" si="48"/>
        <v>1</v>
      </c>
    </row>
    <row r="117" spans="2:18" s="20" customFormat="1" x14ac:dyDescent="0.35">
      <c r="B117" s="131" t="s">
        <v>155</v>
      </c>
      <c r="C117" s="18" t="s">
        <v>12</v>
      </c>
      <c r="D117" s="52" t="str">
        <f t="shared" si="42"/>
        <v>Israeli Association of Public Health Physicians</v>
      </c>
      <c r="E117" s="52" t="str">
        <f t="shared" si="43"/>
        <v>Israel</v>
      </c>
      <c r="F117" s="150" t="str">
        <f t="shared" si="44"/>
        <v>Partner</v>
      </c>
      <c r="G117" s="131" t="s">
        <v>763</v>
      </c>
      <c r="H117" s="131" t="s">
        <v>760</v>
      </c>
      <c r="I117" s="131" t="s">
        <v>127</v>
      </c>
      <c r="J117" s="131" t="s">
        <v>786</v>
      </c>
      <c r="K117" s="131" t="s">
        <v>793</v>
      </c>
      <c r="L117" s="59">
        <v>44594</v>
      </c>
      <c r="M117" s="59">
        <v>44594</v>
      </c>
      <c r="N117" s="21">
        <v>1</v>
      </c>
      <c r="O117" s="77">
        <f t="shared" si="45"/>
        <v>166</v>
      </c>
      <c r="P117" s="78">
        <f t="shared" si="46"/>
        <v>166</v>
      </c>
      <c r="Q117" s="19" t="str">
        <f t="shared" si="47"/>
        <v/>
      </c>
      <c r="R117" s="20">
        <f t="shared" si="48"/>
        <v>1</v>
      </c>
    </row>
    <row r="118" spans="2:18" s="20" customFormat="1" x14ac:dyDescent="0.35">
      <c r="B118" s="131" t="s">
        <v>155</v>
      </c>
      <c r="C118" s="18" t="s">
        <v>12</v>
      </c>
      <c r="D118" s="52" t="str">
        <f t="shared" si="42"/>
        <v>Israeli Association of Public Health Physicians</v>
      </c>
      <c r="E118" s="52" t="str">
        <f t="shared" si="43"/>
        <v>Israel</v>
      </c>
      <c r="F118" s="150" t="str">
        <f t="shared" si="44"/>
        <v>Partner</v>
      </c>
      <c r="G118" s="131" t="s">
        <v>763</v>
      </c>
      <c r="H118" s="131" t="s">
        <v>785</v>
      </c>
      <c r="I118" s="131" t="s">
        <v>126</v>
      </c>
      <c r="J118" s="131" t="s">
        <v>786</v>
      </c>
      <c r="K118" s="131" t="s">
        <v>793</v>
      </c>
      <c r="L118" s="59">
        <v>44594</v>
      </c>
      <c r="M118" s="59">
        <v>44594</v>
      </c>
      <c r="N118" s="21">
        <v>1</v>
      </c>
      <c r="O118" s="77">
        <f t="shared" si="45"/>
        <v>132</v>
      </c>
      <c r="P118" s="78">
        <f t="shared" si="46"/>
        <v>132</v>
      </c>
      <c r="Q118" s="19" t="str">
        <f t="shared" si="47"/>
        <v/>
      </c>
      <c r="R118" s="20">
        <f t="shared" si="48"/>
        <v>1</v>
      </c>
    </row>
    <row r="119" spans="2:18" s="20" customFormat="1" ht="36" x14ac:dyDescent="0.35">
      <c r="B119" s="131" t="s">
        <v>155</v>
      </c>
      <c r="C119" s="18" t="s">
        <v>12</v>
      </c>
      <c r="D119" s="52" t="str">
        <f t="shared" si="42"/>
        <v>Israeli Association of Public Health Physicians</v>
      </c>
      <c r="E119" s="52" t="str">
        <f t="shared" si="43"/>
        <v>Israel</v>
      </c>
      <c r="F119" s="150" t="str">
        <f t="shared" si="44"/>
        <v>Partner</v>
      </c>
      <c r="G119" s="131" t="s">
        <v>766</v>
      </c>
      <c r="H119" s="131" t="s">
        <v>760</v>
      </c>
      <c r="I119" s="131" t="s">
        <v>127</v>
      </c>
      <c r="J119" s="131" t="s">
        <v>794</v>
      </c>
      <c r="K119" s="131" t="s">
        <v>795</v>
      </c>
      <c r="L119" s="59">
        <v>44641</v>
      </c>
      <c r="M119" s="59">
        <v>44641</v>
      </c>
      <c r="N119" s="21">
        <v>1</v>
      </c>
      <c r="O119" s="77">
        <f t="shared" si="45"/>
        <v>166</v>
      </c>
      <c r="P119" s="78">
        <f t="shared" si="46"/>
        <v>166</v>
      </c>
      <c r="Q119" s="19" t="str">
        <f t="shared" si="47"/>
        <v/>
      </c>
      <c r="R119" s="20">
        <f t="shared" si="48"/>
        <v>1</v>
      </c>
    </row>
    <row r="120" spans="2:18" s="20" customFormat="1" x14ac:dyDescent="0.35">
      <c r="B120" s="131" t="s">
        <v>155</v>
      </c>
      <c r="C120" s="18" t="s">
        <v>12</v>
      </c>
      <c r="D120" s="52" t="str">
        <f t="shared" si="42"/>
        <v>Israeli Association of Public Health Physicians</v>
      </c>
      <c r="E120" s="52" t="str">
        <f t="shared" si="43"/>
        <v>Israel</v>
      </c>
      <c r="F120" s="150" t="str">
        <f t="shared" si="44"/>
        <v>Partner</v>
      </c>
      <c r="G120" s="131" t="s">
        <v>772</v>
      </c>
      <c r="H120" s="131" t="s">
        <v>760</v>
      </c>
      <c r="I120" s="131" t="s">
        <v>127</v>
      </c>
      <c r="J120" s="131" t="s">
        <v>794</v>
      </c>
      <c r="K120" s="131" t="s">
        <v>796</v>
      </c>
      <c r="L120" s="59">
        <v>44677</v>
      </c>
      <c r="M120" s="59">
        <v>44677</v>
      </c>
      <c r="N120" s="21">
        <v>1</v>
      </c>
      <c r="O120" s="77">
        <f t="shared" si="45"/>
        <v>166</v>
      </c>
      <c r="P120" s="78">
        <f t="shared" si="46"/>
        <v>166</v>
      </c>
      <c r="Q120" s="19" t="str">
        <f t="shared" si="47"/>
        <v/>
      </c>
      <c r="R120" s="20">
        <f t="shared" si="48"/>
        <v>1</v>
      </c>
    </row>
    <row r="121" spans="2:18" s="20" customFormat="1" ht="36" x14ac:dyDescent="0.35">
      <c r="B121" s="131" t="s">
        <v>155</v>
      </c>
      <c r="C121" s="18" t="s">
        <v>12</v>
      </c>
      <c r="D121" s="52" t="str">
        <f t="shared" si="42"/>
        <v>Israeli Association of Public Health Physicians</v>
      </c>
      <c r="E121" s="52" t="str">
        <f t="shared" si="43"/>
        <v>Israel</v>
      </c>
      <c r="F121" s="150" t="str">
        <f t="shared" si="44"/>
        <v>Partner</v>
      </c>
      <c r="G121" s="131" t="s">
        <v>775</v>
      </c>
      <c r="H121" s="131" t="s">
        <v>760</v>
      </c>
      <c r="I121" s="131" t="s">
        <v>127</v>
      </c>
      <c r="J121" s="131" t="s">
        <v>794</v>
      </c>
      <c r="K121" s="131" t="s">
        <v>797</v>
      </c>
      <c r="L121" s="59">
        <v>44697</v>
      </c>
      <c r="M121" s="59">
        <v>44697</v>
      </c>
      <c r="N121" s="21">
        <v>1</v>
      </c>
      <c r="O121" s="77">
        <f t="shared" si="45"/>
        <v>166</v>
      </c>
      <c r="P121" s="78">
        <f t="shared" si="46"/>
        <v>166</v>
      </c>
      <c r="Q121" s="19" t="str">
        <f t="shared" si="47"/>
        <v/>
      </c>
      <c r="R121" s="20">
        <f t="shared" si="48"/>
        <v>1</v>
      </c>
    </row>
    <row r="122" spans="2:18" s="20" customFormat="1" x14ac:dyDescent="0.35">
      <c r="B122" s="131" t="s">
        <v>155</v>
      </c>
      <c r="C122" s="18" t="s">
        <v>12</v>
      </c>
      <c r="D122" s="52" t="str">
        <f t="shared" si="42"/>
        <v>Israeli Association of Public Health Physicians</v>
      </c>
      <c r="E122" s="52" t="str">
        <f t="shared" si="43"/>
        <v>Israel</v>
      </c>
      <c r="F122" s="150" t="str">
        <f t="shared" si="44"/>
        <v>Partner</v>
      </c>
      <c r="G122" s="131" t="s">
        <v>798</v>
      </c>
      <c r="H122" s="131" t="s">
        <v>760</v>
      </c>
      <c r="I122" s="131" t="s">
        <v>126</v>
      </c>
      <c r="J122" s="131" t="s">
        <v>786</v>
      </c>
      <c r="K122" s="131" t="s">
        <v>799</v>
      </c>
      <c r="L122" s="59">
        <v>44782</v>
      </c>
      <c r="M122" s="59">
        <v>44782</v>
      </c>
      <c r="N122" s="21">
        <v>1</v>
      </c>
      <c r="O122" s="77">
        <f t="shared" si="45"/>
        <v>132</v>
      </c>
      <c r="P122" s="78">
        <f t="shared" si="46"/>
        <v>132</v>
      </c>
      <c r="Q122" s="19" t="str">
        <f t="shared" si="47"/>
        <v/>
      </c>
      <c r="R122" s="20">
        <f t="shared" si="48"/>
        <v>1</v>
      </c>
    </row>
    <row r="123" spans="2:18" s="20" customFormat="1" ht="36" x14ac:dyDescent="0.35">
      <c r="B123" s="131" t="s">
        <v>155</v>
      </c>
      <c r="C123" s="18" t="s">
        <v>12</v>
      </c>
      <c r="D123" s="52" t="str">
        <f t="shared" si="42"/>
        <v>Israeli Association of Public Health Physicians</v>
      </c>
      <c r="E123" s="52" t="str">
        <f t="shared" si="43"/>
        <v>Israel</v>
      </c>
      <c r="F123" s="150" t="str">
        <f t="shared" si="44"/>
        <v>Partner</v>
      </c>
      <c r="G123" s="131" t="s">
        <v>800</v>
      </c>
      <c r="H123" s="131" t="s">
        <v>760</v>
      </c>
      <c r="I123" s="131" t="s">
        <v>127</v>
      </c>
      <c r="J123" s="131" t="s">
        <v>794</v>
      </c>
      <c r="K123" s="131" t="s">
        <v>801</v>
      </c>
      <c r="L123" s="59">
        <v>44808</v>
      </c>
      <c r="M123" s="59">
        <v>44808</v>
      </c>
      <c r="N123" s="21">
        <v>1</v>
      </c>
      <c r="O123" s="77">
        <f t="shared" si="45"/>
        <v>166</v>
      </c>
      <c r="P123" s="78">
        <f t="shared" si="46"/>
        <v>166</v>
      </c>
      <c r="Q123" s="19" t="str">
        <f t="shared" si="47"/>
        <v/>
      </c>
      <c r="R123" s="20">
        <f t="shared" si="48"/>
        <v>1</v>
      </c>
    </row>
    <row r="124" spans="2:18" s="20" customFormat="1" x14ac:dyDescent="0.35">
      <c r="B124" s="131" t="s">
        <v>155</v>
      </c>
      <c r="C124" s="18" t="s">
        <v>12</v>
      </c>
      <c r="D124" s="52" t="str">
        <f t="shared" si="42"/>
        <v>Israeli Association of Public Health Physicians</v>
      </c>
      <c r="E124" s="52" t="str">
        <f t="shared" si="43"/>
        <v>Israel</v>
      </c>
      <c r="F124" s="150" t="str">
        <f t="shared" si="44"/>
        <v>Partner</v>
      </c>
      <c r="G124" s="131" t="s">
        <v>800</v>
      </c>
      <c r="H124" s="131" t="s">
        <v>760</v>
      </c>
      <c r="I124" s="131" t="s">
        <v>802</v>
      </c>
      <c r="J124" s="131" t="s">
        <v>794</v>
      </c>
      <c r="K124" s="131" t="s">
        <v>803</v>
      </c>
      <c r="L124" s="59">
        <v>44809</v>
      </c>
      <c r="M124" s="59">
        <v>44848</v>
      </c>
      <c r="N124" s="21">
        <v>5</v>
      </c>
      <c r="O124" s="77">
        <f t="shared" si="45"/>
        <v>132</v>
      </c>
      <c r="P124" s="78">
        <f t="shared" si="46"/>
        <v>660</v>
      </c>
      <c r="Q124" s="19" t="str">
        <f t="shared" si="47"/>
        <v/>
      </c>
      <c r="R124" s="20">
        <f t="shared" si="48"/>
        <v>5</v>
      </c>
    </row>
    <row r="125" spans="2:18" s="20" customFormat="1" x14ac:dyDescent="0.35">
      <c r="B125" s="131" t="s">
        <v>155</v>
      </c>
      <c r="C125" s="18" t="s">
        <v>12</v>
      </c>
      <c r="D125" s="52" t="str">
        <f t="shared" si="42"/>
        <v>Israeli Association of Public Health Physicians</v>
      </c>
      <c r="E125" s="52" t="str">
        <f t="shared" si="43"/>
        <v>Israel</v>
      </c>
      <c r="F125" s="150" t="str">
        <f t="shared" si="44"/>
        <v>Partner</v>
      </c>
      <c r="G125" s="131" t="s">
        <v>800</v>
      </c>
      <c r="H125" s="131" t="s">
        <v>760</v>
      </c>
      <c r="I125" s="131" t="s">
        <v>127</v>
      </c>
      <c r="J125" s="131" t="s">
        <v>786</v>
      </c>
      <c r="K125" s="131" t="s">
        <v>804</v>
      </c>
      <c r="L125" s="59">
        <v>44810</v>
      </c>
      <c r="M125" s="59">
        <v>44810</v>
      </c>
      <c r="N125" s="21">
        <v>1</v>
      </c>
      <c r="O125" s="77">
        <f t="shared" si="45"/>
        <v>166</v>
      </c>
      <c r="P125" s="78">
        <f t="shared" si="46"/>
        <v>166</v>
      </c>
      <c r="Q125" s="19" t="str">
        <f t="shared" si="47"/>
        <v/>
      </c>
      <c r="R125" s="20">
        <f t="shared" si="48"/>
        <v>1</v>
      </c>
    </row>
    <row r="126" spans="2:18" s="20" customFormat="1" x14ac:dyDescent="0.35">
      <c r="B126" s="131" t="s">
        <v>155</v>
      </c>
      <c r="C126" s="18" t="s">
        <v>12</v>
      </c>
      <c r="D126" s="52" t="str">
        <f t="shared" si="42"/>
        <v>Israeli Association of Public Health Physicians</v>
      </c>
      <c r="E126" s="52" t="str">
        <f t="shared" si="43"/>
        <v>Israel</v>
      </c>
      <c r="F126" s="150" t="str">
        <f t="shared" si="44"/>
        <v>Partner</v>
      </c>
      <c r="G126" s="131" t="s">
        <v>800</v>
      </c>
      <c r="H126" s="131" t="s">
        <v>760</v>
      </c>
      <c r="I126" s="131" t="s">
        <v>127</v>
      </c>
      <c r="J126" s="131" t="s">
        <v>786</v>
      </c>
      <c r="K126" s="131" t="s">
        <v>793</v>
      </c>
      <c r="L126" s="59">
        <v>44817</v>
      </c>
      <c r="M126" s="59">
        <v>44817</v>
      </c>
      <c r="N126" s="21">
        <v>1</v>
      </c>
      <c r="O126" s="77">
        <f t="shared" si="45"/>
        <v>166</v>
      </c>
      <c r="P126" s="78">
        <f t="shared" si="46"/>
        <v>166</v>
      </c>
      <c r="Q126" s="19" t="str">
        <f t="shared" si="47"/>
        <v/>
      </c>
      <c r="R126" s="20">
        <f t="shared" si="48"/>
        <v>1</v>
      </c>
    </row>
    <row r="127" spans="2:18" s="20" customFormat="1" ht="36" x14ac:dyDescent="0.35">
      <c r="B127" s="131" t="s">
        <v>155</v>
      </c>
      <c r="C127" s="18" t="s">
        <v>12</v>
      </c>
      <c r="D127" s="52" t="str">
        <f t="shared" si="42"/>
        <v>Israeli Association of Public Health Physicians</v>
      </c>
      <c r="E127" s="52" t="str">
        <f t="shared" si="43"/>
        <v>Israel</v>
      </c>
      <c r="F127" s="150" t="str">
        <f t="shared" si="44"/>
        <v>Partner</v>
      </c>
      <c r="G127" s="131" t="s">
        <v>800</v>
      </c>
      <c r="H127" s="131" t="s">
        <v>760</v>
      </c>
      <c r="I127" s="131" t="s">
        <v>127</v>
      </c>
      <c r="J127" s="131" t="s">
        <v>786</v>
      </c>
      <c r="K127" s="131" t="s">
        <v>805</v>
      </c>
      <c r="L127" s="59">
        <v>44818</v>
      </c>
      <c r="M127" s="59">
        <v>44818</v>
      </c>
      <c r="N127" s="21">
        <v>1</v>
      </c>
      <c r="O127" s="77">
        <f t="shared" si="45"/>
        <v>166</v>
      </c>
      <c r="P127" s="78">
        <f t="shared" si="46"/>
        <v>166</v>
      </c>
      <c r="Q127" s="19" t="str">
        <f t="shared" si="47"/>
        <v/>
      </c>
      <c r="R127" s="20">
        <f t="shared" si="48"/>
        <v>1</v>
      </c>
    </row>
    <row r="128" spans="2:18" s="20" customFormat="1" x14ac:dyDescent="0.35">
      <c r="B128" s="131" t="s">
        <v>155</v>
      </c>
      <c r="C128" s="18" t="s">
        <v>12</v>
      </c>
      <c r="D128" s="52" t="str">
        <f t="shared" si="42"/>
        <v>Israeli Association of Public Health Physicians</v>
      </c>
      <c r="E128" s="52" t="str">
        <f t="shared" si="43"/>
        <v>Israel</v>
      </c>
      <c r="F128" s="150" t="str">
        <f t="shared" si="44"/>
        <v>Partner</v>
      </c>
      <c r="G128" s="131" t="s">
        <v>800</v>
      </c>
      <c r="H128" s="131" t="s">
        <v>760</v>
      </c>
      <c r="I128" s="131" t="s">
        <v>127</v>
      </c>
      <c r="J128" s="131" t="s">
        <v>806</v>
      </c>
      <c r="K128" s="131" t="s">
        <v>807</v>
      </c>
      <c r="L128" s="59">
        <v>44819</v>
      </c>
      <c r="M128" s="59">
        <v>44819</v>
      </c>
      <c r="N128" s="21">
        <v>1</v>
      </c>
      <c r="O128" s="77">
        <f t="shared" si="45"/>
        <v>166</v>
      </c>
      <c r="P128" s="78">
        <f t="shared" si="46"/>
        <v>166</v>
      </c>
      <c r="Q128" s="19" t="str">
        <f t="shared" si="47"/>
        <v/>
      </c>
      <c r="R128" s="20">
        <f t="shared" si="48"/>
        <v>1</v>
      </c>
    </row>
    <row r="129" spans="2:18" s="20" customFormat="1" x14ac:dyDescent="0.35">
      <c r="B129" s="131" t="s">
        <v>155</v>
      </c>
      <c r="C129" s="18" t="s">
        <v>12</v>
      </c>
      <c r="D129" s="52" t="str">
        <f t="shared" si="42"/>
        <v>Israeli Association of Public Health Physicians</v>
      </c>
      <c r="E129" s="52" t="str">
        <f t="shared" si="43"/>
        <v>Israel</v>
      </c>
      <c r="F129" s="150" t="str">
        <f t="shared" si="44"/>
        <v>Partner</v>
      </c>
      <c r="G129" s="131" t="s">
        <v>800</v>
      </c>
      <c r="H129" s="131" t="s">
        <v>760</v>
      </c>
      <c r="I129" s="131" t="s">
        <v>192</v>
      </c>
      <c r="J129" s="131" t="s">
        <v>808</v>
      </c>
      <c r="K129" s="131" t="s">
        <v>809</v>
      </c>
      <c r="L129" s="59">
        <v>44824</v>
      </c>
      <c r="M129" s="59">
        <v>44826</v>
      </c>
      <c r="N129" s="21">
        <v>2</v>
      </c>
      <c r="O129" s="77">
        <f t="shared" si="45"/>
        <v>92</v>
      </c>
      <c r="P129" s="78">
        <f t="shared" si="46"/>
        <v>184</v>
      </c>
      <c r="Q129" s="19" t="str">
        <f t="shared" si="47"/>
        <v/>
      </c>
      <c r="R129" s="20">
        <f t="shared" si="48"/>
        <v>2</v>
      </c>
    </row>
    <row r="130" spans="2:18" s="20" customFormat="1" x14ac:dyDescent="0.35">
      <c r="B130" s="131" t="s">
        <v>155</v>
      </c>
      <c r="C130" s="18" t="s">
        <v>12</v>
      </c>
      <c r="D130" s="52" t="str">
        <f t="shared" si="42"/>
        <v>Israeli Association of Public Health Physicians</v>
      </c>
      <c r="E130" s="52" t="str">
        <f t="shared" si="43"/>
        <v>Israel</v>
      </c>
      <c r="F130" s="150" t="str">
        <f t="shared" si="44"/>
        <v>Partner</v>
      </c>
      <c r="G130" s="131" t="s">
        <v>800</v>
      </c>
      <c r="H130" s="131" t="s">
        <v>760</v>
      </c>
      <c r="I130" s="131" t="s">
        <v>127</v>
      </c>
      <c r="J130" s="131" t="s">
        <v>786</v>
      </c>
      <c r="K130" s="131" t="s">
        <v>810</v>
      </c>
      <c r="L130" s="59">
        <v>44832</v>
      </c>
      <c r="M130" s="59">
        <v>44848</v>
      </c>
      <c r="N130" s="21">
        <v>3</v>
      </c>
      <c r="O130" s="77">
        <f t="shared" si="45"/>
        <v>166</v>
      </c>
      <c r="P130" s="78">
        <f t="shared" si="46"/>
        <v>498</v>
      </c>
      <c r="Q130" s="19" t="str">
        <f t="shared" si="47"/>
        <v/>
      </c>
      <c r="R130" s="20">
        <f t="shared" si="48"/>
        <v>3</v>
      </c>
    </row>
    <row r="131" spans="2:18" s="20" customFormat="1" x14ac:dyDescent="0.35">
      <c r="B131" s="131" t="s">
        <v>155</v>
      </c>
      <c r="C131" s="18" t="s">
        <v>12</v>
      </c>
      <c r="D131" s="52" t="str">
        <f t="shared" si="42"/>
        <v>Israeli Association of Public Health Physicians</v>
      </c>
      <c r="E131" s="52" t="str">
        <f t="shared" si="43"/>
        <v>Israel</v>
      </c>
      <c r="F131" s="150" t="str">
        <f t="shared" si="44"/>
        <v>Partner</v>
      </c>
      <c r="G131" s="131" t="s">
        <v>811</v>
      </c>
      <c r="H131" s="131" t="s">
        <v>760</v>
      </c>
      <c r="I131" s="131" t="s">
        <v>127</v>
      </c>
      <c r="J131" s="131" t="s">
        <v>786</v>
      </c>
      <c r="K131" s="131" t="s">
        <v>812</v>
      </c>
      <c r="L131" s="59">
        <v>44840</v>
      </c>
      <c r="M131" s="59">
        <v>44840</v>
      </c>
      <c r="N131" s="21">
        <v>1</v>
      </c>
      <c r="O131" s="77">
        <f t="shared" si="45"/>
        <v>166</v>
      </c>
      <c r="P131" s="78">
        <f t="shared" si="46"/>
        <v>166</v>
      </c>
      <c r="Q131" s="19" t="str">
        <f t="shared" si="47"/>
        <v/>
      </c>
      <c r="R131" s="20">
        <f t="shared" si="48"/>
        <v>1</v>
      </c>
    </row>
    <row r="132" spans="2:18" s="20" customFormat="1" x14ac:dyDescent="0.35">
      <c r="B132" s="131" t="s">
        <v>155</v>
      </c>
      <c r="C132" s="18" t="s">
        <v>13</v>
      </c>
      <c r="D132" s="52" t="str">
        <f t="shared" si="42"/>
        <v>Swedish Red Cross University College</v>
      </c>
      <c r="E132" s="52" t="str">
        <f t="shared" si="43"/>
        <v>Sweden</v>
      </c>
      <c r="F132" s="150" t="str">
        <f t="shared" si="44"/>
        <v>Partner</v>
      </c>
      <c r="G132" s="131" t="s">
        <v>820</v>
      </c>
      <c r="H132" s="131" t="s">
        <v>821</v>
      </c>
      <c r="I132" s="131" t="s">
        <v>126</v>
      </c>
      <c r="J132" s="131" t="s">
        <v>822</v>
      </c>
      <c r="K132" s="131" t="s">
        <v>823</v>
      </c>
      <c r="L132" s="59">
        <v>36913</v>
      </c>
      <c r="M132" s="59">
        <v>44592</v>
      </c>
      <c r="N132" s="21">
        <v>1</v>
      </c>
      <c r="O132" s="77">
        <f t="shared" si="45"/>
        <v>241</v>
      </c>
      <c r="P132" s="78">
        <f t="shared" si="46"/>
        <v>241</v>
      </c>
      <c r="Q132" s="19" t="str">
        <f t="shared" si="47"/>
        <v/>
      </c>
      <c r="R132" s="20">
        <f t="shared" si="48"/>
        <v>1</v>
      </c>
    </row>
    <row r="133" spans="2:18" s="20" customFormat="1" x14ac:dyDescent="0.35">
      <c r="B133" s="131" t="s">
        <v>155</v>
      </c>
      <c r="C133" s="18" t="s">
        <v>13</v>
      </c>
      <c r="D133" s="52" t="str">
        <f t="shared" si="42"/>
        <v>Swedish Red Cross University College</v>
      </c>
      <c r="E133" s="52" t="str">
        <f t="shared" si="43"/>
        <v>Sweden</v>
      </c>
      <c r="F133" s="150" t="str">
        <f t="shared" si="44"/>
        <v>Partner</v>
      </c>
      <c r="G133" s="131" t="s">
        <v>820</v>
      </c>
      <c r="H133" s="131" t="s">
        <v>821</v>
      </c>
      <c r="I133" s="131" t="s">
        <v>126</v>
      </c>
      <c r="J133" s="131" t="s">
        <v>822</v>
      </c>
      <c r="K133" s="131" t="s">
        <v>824</v>
      </c>
      <c r="L133" s="59">
        <v>44593</v>
      </c>
      <c r="M133" s="59">
        <v>46805</v>
      </c>
      <c r="N133" s="21">
        <v>1</v>
      </c>
      <c r="O133" s="77">
        <f t="shared" si="45"/>
        <v>241</v>
      </c>
      <c r="P133" s="78">
        <f t="shared" si="46"/>
        <v>241</v>
      </c>
      <c r="Q133" s="19" t="str">
        <f t="shared" si="47"/>
        <v/>
      </c>
      <c r="R133" s="20">
        <f t="shared" si="48"/>
        <v>1</v>
      </c>
    </row>
    <row r="134" spans="2:18" s="20" customFormat="1" x14ac:dyDescent="0.35">
      <c r="B134" s="131" t="s">
        <v>155</v>
      </c>
      <c r="C134" s="18" t="s">
        <v>13</v>
      </c>
      <c r="D134" s="52" t="str">
        <f t="shared" si="42"/>
        <v>Swedish Red Cross University College</v>
      </c>
      <c r="E134" s="52" t="str">
        <f t="shared" si="43"/>
        <v>Sweden</v>
      </c>
      <c r="F134" s="150" t="str">
        <f t="shared" si="44"/>
        <v>Partner</v>
      </c>
      <c r="G134" s="131" t="s">
        <v>820</v>
      </c>
      <c r="H134" s="131" t="s">
        <v>821</v>
      </c>
      <c r="I134" s="131" t="s">
        <v>126</v>
      </c>
      <c r="J134" s="131" t="s">
        <v>822</v>
      </c>
      <c r="K134" s="131" t="s">
        <v>825</v>
      </c>
      <c r="L134" s="59">
        <v>36972</v>
      </c>
      <c r="M134" s="59">
        <v>44651</v>
      </c>
      <c r="N134" s="21">
        <v>1</v>
      </c>
      <c r="O134" s="77">
        <f t="shared" si="45"/>
        <v>241</v>
      </c>
      <c r="P134" s="78">
        <f t="shared" si="46"/>
        <v>241</v>
      </c>
      <c r="Q134" s="19" t="str">
        <f t="shared" si="47"/>
        <v/>
      </c>
      <c r="R134" s="20">
        <f t="shared" si="48"/>
        <v>1</v>
      </c>
    </row>
    <row r="135" spans="2:18" s="20" customFormat="1" x14ac:dyDescent="0.35">
      <c r="B135" s="131" t="s">
        <v>155</v>
      </c>
      <c r="C135" s="18" t="s">
        <v>13</v>
      </c>
      <c r="D135" s="52" t="str">
        <f t="shared" si="42"/>
        <v>Swedish Red Cross University College</v>
      </c>
      <c r="E135" s="52" t="str">
        <f t="shared" si="43"/>
        <v>Sweden</v>
      </c>
      <c r="F135" s="150" t="str">
        <f t="shared" si="44"/>
        <v>Partner</v>
      </c>
      <c r="G135" s="131" t="s">
        <v>820</v>
      </c>
      <c r="H135" s="131" t="s">
        <v>821</v>
      </c>
      <c r="I135" s="131" t="s">
        <v>126</v>
      </c>
      <c r="J135" s="131" t="s">
        <v>822</v>
      </c>
      <c r="K135" s="131" t="s">
        <v>826</v>
      </c>
      <c r="L135" s="59">
        <v>37003</v>
      </c>
      <c r="M135" s="59">
        <v>44681</v>
      </c>
      <c r="N135" s="21">
        <v>1</v>
      </c>
      <c r="O135" s="77">
        <f t="shared" si="45"/>
        <v>241</v>
      </c>
      <c r="P135" s="78">
        <f t="shared" si="46"/>
        <v>241</v>
      </c>
      <c r="Q135" s="19" t="str">
        <f t="shared" si="47"/>
        <v/>
      </c>
      <c r="R135" s="20">
        <f t="shared" si="48"/>
        <v>1</v>
      </c>
    </row>
    <row r="136" spans="2:18" s="20" customFormat="1" ht="36" x14ac:dyDescent="0.35">
      <c r="B136" s="131" t="s">
        <v>155</v>
      </c>
      <c r="C136" s="18" t="s">
        <v>13</v>
      </c>
      <c r="D136" s="52" t="str">
        <f t="shared" si="42"/>
        <v>Swedish Red Cross University College</v>
      </c>
      <c r="E136" s="52" t="str">
        <f t="shared" si="43"/>
        <v>Sweden</v>
      </c>
      <c r="F136" s="150" t="str">
        <f t="shared" si="44"/>
        <v>Partner</v>
      </c>
      <c r="G136" s="131" t="s">
        <v>820</v>
      </c>
      <c r="H136" s="131" t="s">
        <v>821</v>
      </c>
      <c r="I136" s="131" t="s">
        <v>126</v>
      </c>
      <c r="J136" s="131" t="s">
        <v>827</v>
      </c>
      <c r="K136" s="131" t="s">
        <v>828</v>
      </c>
      <c r="L136" s="59">
        <v>37033</v>
      </c>
      <c r="M136" s="59">
        <v>44712</v>
      </c>
      <c r="N136" s="21">
        <v>2</v>
      </c>
      <c r="O136" s="77">
        <f t="shared" si="45"/>
        <v>241</v>
      </c>
      <c r="P136" s="78">
        <f t="shared" si="46"/>
        <v>482</v>
      </c>
      <c r="Q136" s="19" t="str">
        <f t="shared" si="47"/>
        <v/>
      </c>
      <c r="R136" s="20">
        <f t="shared" si="48"/>
        <v>2</v>
      </c>
    </row>
    <row r="137" spans="2:18" s="20" customFormat="1" ht="36" x14ac:dyDescent="0.35">
      <c r="B137" s="131" t="s">
        <v>155</v>
      </c>
      <c r="C137" s="18" t="s">
        <v>13</v>
      </c>
      <c r="D137" s="52" t="str">
        <f t="shared" si="42"/>
        <v>Swedish Red Cross University College</v>
      </c>
      <c r="E137" s="52" t="str">
        <f t="shared" si="43"/>
        <v>Sweden</v>
      </c>
      <c r="F137" s="150" t="str">
        <f t="shared" si="44"/>
        <v>Partner</v>
      </c>
      <c r="G137" s="131" t="s">
        <v>820</v>
      </c>
      <c r="H137" s="131" t="s">
        <v>821</v>
      </c>
      <c r="I137" s="131" t="s">
        <v>126</v>
      </c>
      <c r="J137" s="131" t="s">
        <v>829</v>
      </c>
      <c r="K137" s="131" t="s">
        <v>830</v>
      </c>
      <c r="L137" s="59">
        <v>37064</v>
      </c>
      <c r="M137" s="59">
        <v>44742</v>
      </c>
      <c r="N137" s="21">
        <v>1</v>
      </c>
      <c r="O137" s="77">
        <f t="shared" si="45"/>
        <v>241</v>
      </c>
      <c r="P137" s="78">
        <f t="shared" si="46"/>
        <v>241</v>
      </c>
      <c r="Q137" s="19" t="str">
        <f t="shared" si="47"/>
        <v/>
      </c>
      <c r="R137" s="20">
        <f t="shared" si="48"/>
        <v>1</v>
      </c>
    </row>
    <row r="138" spans="2:18" s="20" customFormat="1" ht="54" x14ac:dyDescent="0.35">
      <c r="B138" s="131" t="s">
        <v>155</v>
      </c>
      <c r="C138" s="18" t="s">
        <v>13</v>
      </c>
      <c r="D138" s="52" t="str">
        <f t="shared" si="42"/>
        <v>Swedish Red Cross University College</v>
      </c>
      <c r="E138" s="52" t="str">
        <f t="shared" si="43"/>
        <v>Sweden</v>
      </c>
      <c r="F138" s="150" t="str">
        <f t="shared" si="44"/>
        <v>Partner</v>
      </c>
      <c r="G138" s="131" t="s">
        <v>820</v>
      </c>
      <c r="H138" s="131" t="s">
        <v>821</v>
      </c>
      <c r="I138" s="131" t="s">
        <v>126</v>
      </c>
      <c r="J138" s="131" t="s">
        <v>831</v>
      </c>
      <c r="K138" s="131" t="s">
        <v>832</v>
      </c>
      <c r="L138" s="59">
        <v>37156</v>
      </c>
      <c r="M138" s="59">
        <v>44834</v>
      </c>
      <c r="N138" s="21">
        <v>2</v>
      </c>
      <c r="O138" s="77">
        <f t="shared" si="45"/>
        <v>241</v>
      </c>
      <c r="P138" s="78">
        <f t="shared" si="46"/>
        <v>482</v>
      </c>
      <c r="Q138" s="19" t="str">
        <f t="shared" si="47"/>
        <v/>
      </c>
      <c r="R138" s="20">
        <f t="shared" si="48"/>
        <v>2</v>
      </c>
    </row>
    <row r="139" spans="2:18" s="20" customFormat="1" x14ac:dyDescent="0.35">
      <c r="B139" s="131" t="s">
        <v>155</v>
      </c>
      <c r="C139" s="18" t="s">
        <v>13</v>
      </c>
      <c r="D139" s="52" t="str">
        <f t="shared" si="42"/>
        <v>Swedish Red Cross University College</v>
      </c>
      <c r="E139" s="52" t="str">
        <f t="shared" si="43"/>
        <v>Sweden</v>
      </c>
      <c r="F139" s="150" t="str">
        <f t="shared" si="44"/>
        <v>Partner</v>
      </c>
      <c r="G139" s="131" t="s">
        <v>820</v>
      </c>
      <c r="H139" s="131" t="s">
        <v>821</v>
      </c>
      <c r="I139" s="131" t="s">
        <v>126</v>
      </c>
      <c r="J139" s="131" t="s">
        <v>833</v>
      </c>
      <c r="K139" s="131" t="s">
        <v>834</v>
      </c>
      <c r="L139" s="59">
        <v>37186</v>
      </c>
      <c r="M139" s="59">
        <v>44865</v>
      </c>
      <c r="N139" s="21">
        <v>2</v>
      </c>
      <c r="O139" s="77">
        <f t="shared" si="45"/>
        <v>241</v>
      </c>
      <c r="P139" s="78">
        <f t="shared" si="46"/>
        <v>482</v>
      </c>
      <c r="Q139" s="19" t="str">
        <f t="shared" si="47"/>
        <v/>
      </c>
      <c r="R139" s="20">
        <f t="shared" si="48"/>
        <v>2</v>
      </c>
    </row>
    <row r="140" spans="2:18" s="20" customFormat="1" x14ac:dyDescent="0.35">
      <c r="B140" s="131" t="s">
        <v>155</v>
      </c>
      <c r="C140" s="18" t="s">
        <v>13</v>
      </c>
      <c r="D140" s="52" t="str">
        <f t="shared" si="42"/>
        <v>Swedish Red Cross University College</v>
      </c>
      <c r="E140" s="52" t="str">
        <f t="shared" si="43"/>
        <v>Sweden</v>
      </c>
      <c r="F140" s="150" t="str">
        <f t="shared" si="44"/>
        <v>Partner</v>
      </c>
      <c r="G140" s="131" t="s">
        <v>820</v>
      </c>
      <c r="H140" s="131" t="s">
        <v>821</v>
      </c>
      <c r="I140" s="131" t="s">
        <v>126</v>
      </c>
      <c r="J140" s="131" t="s">
        <v>835</v>
      </c>
      <c r="K140" s="131" t="s">
        <v>836</v>
      </c>
      <c r="L140" s="59">
        <v>37217</v>
      </c>
      <c r="M140" s="59">
        <v>44895</v>
      </c>
      <c r="N140" s="21">
        <v>1</v>
      </c>
      <c r="O140" s="77">
        <f t="shared" si="45"/>
        <v>241</v>
      </c>
      <c r="P140" s="78">
        <f t="shared" si="46"/>
        <v>241</v>
      </c>
      <c r="Q140" s="19" t="str">
        <f t="shared" si="47"/>
        <v/>
      </c>
      <c r="R140" s="20">
        <f t="shared" si="48"/>
        <v>1</v>
      </c>
    </row>
    <row r="141" spans="2:18" s="20" customFormat="1" x14ac:dyDescent="0.35">
      <c r="B141" s="131" t="s">
        <v>157</v>
      </c>
      <c r="C141" s="18" t="s">
        <v>13</v>
      </c>
      <c r="D141" s="52" t="str">
        <f t="shared" si="42"/>
        <v>Swedish Red Cross University College</v>
      </c>
      <c r="E141" s="52" t="str">
        <f t="shared" si="43"/>
        <v>Sweden</v>
      </c>
      <c r="F141" s="150" t="str">
        <f t="shared" si="44"/>
        <v>Partner</v>
      </c>
      <c r="G141" s="131" t="s">
        <v>837</v>
      </c>
      <c r="H141" s="131" t="s">
        <v>821</v>
      </c>
      <c r="I141" s="131" t="s">
        <v>127</v>
      </c>
      <c r="J141" s="131" t="s">
        <v>838</v>
      </c>
      <c r="K141" s="131" t="s">
        <v>839</v>
      </c>
      <c r="L141" s="59">
        <v>36943</v>
      </c>
      <c r="M141" s="59">
        <v>44255</v>
      </c>
      <c r="N141" s="21">
        <v>1</v>
      </c>
      <c r="O141" s="77">
        <f t="shared" si="45"/>
        <v>294</v>
      </c>
      <c r="P141" s="78">
        <f t="shared" si="46"/>
        <v>294</v>
      </c>
      <c r="Q141" s="19" t="str">
        <f t="shared" si="47"/>
        <v/>
      </c>
      <c r="R141" s="20">
        <f t="shared" si="48"/>
        <v>1</v>
      </c>
    </row>
    <row r="142" spans="2:18" s="20" customFormat="1" x14ac:dyDescent="0.35">
      <c r="B142" s="131" t="s">
        <v>157</v>
      </c>
      <c r="C142" s="18" t="s">
        <v>13</v>
      </c>
      <c r="D142" s="52" t="str">
        <f t="shared" si="42"/>
        <v>Swedish Red Cross University College</v>
      </c>
      <c r="E142" s="52" t="str">
        <f t="shared" si="43"/>
        <v>Sweden</v>
      </c>
      <c r="F142" s="150" t="str">
        <f t="shared" si="44"/>
        <v>Partner</v>
      </c>
      <c r="G142" s="131" t="s">
        <v>837</v>
      </c>
      <c r="H142" s="131" t="s">
        <v>821</v>
      </c>
      <c r="I142" s="131" t="s">
        <v>127</v>
      </c>
      <c r="J142" s="131" t="s">
        <v>838</v>
      </c>
      <c r="K142" s="131" t="s">
        <v>840</v>
      </c>
      <c r="L142" s="59">
        <v>36913</v>
      </c>
      <c r="M142" s="59">
        <v>44592</v>
      </c>
      <c r="N142" s="21">
        <v>1</v>
      </c>
      <c r="O142" s="77">
        <f t="shared" si="45"/>
        <v>294</v>
      </c>
      <c r="P142" s="78">
        <f t="shared" si="46"/>
        <v>294</v>
      </c>
      <c r="Q142" s="19" t="str">
        <f t="shared" si="47"/>
        <v/>
      </c>
      <c r="R142" s="20">
        <f t="shared" si="48"/>
        <v>1</v>
      </c>
    </row>
    <row r="143" spans="2:18" s="20" customFormat="1" x14ac:dyDescent="0.35">
      <c r="B143" s="131" t="s">
        <v>157</v>
      </c>
      <c r="C143" s="18" t="s">
        <v>13</v>
      </c>
      <c r="D143" s="52" t="str">
        <f t="shared" si="42"/>
        <v>Swedish Red Cross University College</v>
      </c>
      <c r="E143" s="52" t="str">
        <f t="shared" si="43"/>
        <v>Sweden</v>
      </c>
      <c r="F143" s="150" t="str">
        <f t="shared" si="44"/>
        <v>Partner</v>
      </c>
      <c r="G143" s="131" t="s">
        <v>837</v>
      </c>
      <c r="H143" s="131" t="s">
        <v>821</v>
      </c>
      <c r="I143" s="131" t="s">
        <v>127</v>
      </c>
      <c r="J143" s="131" t="s">
        <v>841</v>
      </c>
      <c r="K143" s="131" t="s">
        <v>842</v>
      </c>
      <c r="L143" s="59">
        <v>36944</v>
      </c>
      <c r="M143" s="59">
        <v>44620</v>
      </c>
      <c r="N143" s="21">
        <v>1</v>
      </c>
      <c r="O143" s="77">
        <f t="shared" si="45"/>
        <v>294</v>
      </c>
      <c r="P143" s="78">
        <f t="shared" si="46"/>
        <v>294</v>
      </c>
      <c r="Q143" s="19" t="str">
        <f t="shared" si="47"/>
        <v/>
      </c>
      <c r="R143" s="20">
        <f t="shared" si="48"/>
        <v>1</v>
      </c>
    </row>
    <row r="144" spans="2:18" s="20" customFormat="1" x14ac:dyDescent="0.35">
      <c r="B144" s="131" t="s">
        <v>194</v>
      </c>
      <c r="C144" s="18" t="s">
        <v>13</v>
      </c>
      <c r="D144" s="52" t="str">
        <f t="shared" si="42"/>
        <v>Swedish Red Cross University College</v>
      </c>
      <c r="E144" s="52" t="str">
        <f t="shared" si="43"/>
        <v>Sweden</v>
      </c>
      <c r="F144" s="150" t="str">
        <f t="shared" si="44"/>
        <v>Partner</v>
      </c>
      <c r="G144" s="131" t="s">
        <v>837</v>
      </c>
      <c r="H144" s="131" t="s">
        <v>821</v>
      </c>
      <c r="I144" s="131" t="s">
        <v>127</v>
      </c>
      <c r="J144" s="131" t="s">
        <v>843</v>
      </c>
      <c r="K144" s="131" t="s">
        <v>844</v>
      </c>
      <c r="L144" s="59">
        <v>37033</v>
      </c>
      <c r="M144" s="59">
        <v>44712</v>
      </c>
      <c r="N144" s="21">
        <v>1</v>
      </c>
      <c r="O144" s="77">
        <f t="shared" si="45"/>
        <v>294</v>
      </c>
      <c r="P144" s="78">
        <f t="shared" si="46"/>
        <v>294</v>
      </c>
      <c r="Q144" s="19" t="str">
        <f t="shared" si="47"/>
        <v/>
      </c>
      <c r="R144" s="20">
        <f t="shared" si="48"/>
        <v>1</v>
      </c>
    </row>
    <row r="145" spans="2:18" s="20" customFormat="1" x14ac:dyDescent="0.35">
      <c r="B145" s="131" t="s">
        <v>194</v>
      </c>
      <c r="C145" s="18" t="s">
        <v>13</v>
      </c>
      <c r="D145" s="52" t="str">
        <f t="shared" si="42"/>
        <v>Swedish Red Cross University College</v>
      </c>
      <c r="E145" s="52" t="str">
        <f t="shared" si="43"/>
        <v>Sweden</v>
      </c>
      <c r="F145" s="150" t="str">
        <f t="shared" si="44"/>
        <v>Partner</v>
      </c>
      <c r="G145" s="131" t="s">
        <v>837</v>
      </c>
      <c r="H145" s="131" t="s">
        <v>821</v>
      </c>
      <c r="I145" s="131" t="s">
        <v>127</v>
      </c>
      <c r="J145" s="131" t="s">
        <v>843</v>
      </c>
      <c r="K145" s="131" t="s">
        <v>845</v>
      </c>
      <c r="L145" s="59">
        <v>37156</v>
      </c>
      <c r="M145" s="59">
        <v>44834</v>
      </c>
      <c r="N145" s="21">
        <v>1</v>
      </c>
      <c r="O145" s="77">
        <f t="shared" si="45"/>
        <v>294</v>
      </c>
      <c r="P145" s="78">
        <f t="shared" si="46"/>
        <v>294</v>
      </c>
      <c r="Q145" s="19" t="str">
        <f t="shared" si="47"/>
        <v/>
      </c>
      <c r="R145" s="20">
        <f t="shared" si="48"/>
        <v>1</v>
      </c>
    </row>
    <row r="146" spans="2:18" s="20" customFormat="1" x14ac:dyDescent="0.35">
      <c r="B146" s="131" t="s">
        <v>157</v>
      </c>
      <c r="C146" s="18" t="s">
        <v>13</v>
      </c>
      <c r="D146" s="52" t="str">
        <f t="shared" si="42"/>
        <v>Swedish Red Cross University College</v>
      </c>
      <c r="E146" s="52" t="str">
        <f t="shared" si="43"/>
        <v>Sweden</v>
      </c>
      <c r="F146" s="150" t="str">
        <f t="shared" si="44"/>
        <v>Partner</v>
      </c>
      <c r="G146" s="131" t="s">
        <v>846</v>
      </c>
      <c r="H146" s="131" t="s">
        <v>821</v>
      </c>
      <c r="I146" s="131" t="s">
        <v>193</v>
      </c>
      <c r="J146" s="131" t="s">
        <v>838</v>
      </c>
      <c r="K146" s="131" t="s">
        <v>847</v>
      </c>
      <c r="L146" s="59">
        <v>37002</v>
      </c>
      <c r="M146" s="59">
        <v>44316</v>
      </c>
      <c r="N146" s="21">
        <v>2</v>
      </c>
      <c r="O146" s="77">
        <f t="shared" si="45"/>
        <v>190</v>
      </c>
      <c r="P146" s="78">
        <f t="shared" si="46"/>
        <v>380</v>
      </c>
      <c r="Q146" s="19" t="str">
        <f t="shared" si="47"/>
        <v/>
      </c>
      <c r="R146" s="20">
        <f t="shared" si="48"/>
        <v>2</v>
      </c>
    </row>
    <row r="147" spans="2:18" s="20" customFormat="1" x14ac:dyDescent="0.35">
      <c r="B147" s="131" t="s">
        <v>157</v>
      </c>
      <c r="C147" s="18" t="s">
        <v>13</v>
      </c>
      <c r="D147" s="52" t="str">
        <f t="shared" si="42"/>
        <v>Swedish Red Cross University College</v>
      </c>
      <c r="E147" s="52" t="str">
        <f t="shared" si="43"/>
        <v>Sweden</v>
      </c>
      <c r="F147" s="150" t="str">
        <f t="shared" si="44"/>
        <v>Partner</v>
      </c>
      <c r="G147" s="131" t="s">
        <v>846</v>
      </c>
      <c r="H147" s="131" t="s">
        <v>821</v>
      </c>
      <c r="I147" s="131" t="s">
        <v>193</v>
      </c>
      <c r="J147" s="131" t="s">
        <v>838</v>
      </c>
      <c r="K147" s="131" t="s">
        <v>847</v>
      </c>
      <c r="L147" s="59">
        <v>37155</v>
      </c>
      <c r="M147" s="59">
        <v>44469</v>
      </c>
      <c r="N147" s="21">
        <v>2</v>
      </c>
      <c r="O147" s="77">
        <f t="shared" si="45"/>
        <v>190</v>
      </c>
      <c r="P147" s="78">
        <f t="shared" si="46"/>
        <v>380</v>
      </c>
      <c r="Q147" s="19" t="str">
        <f t="shared" si="47"/>
        <v/>
      </c>
      <c r="R147" s="20">
        <f t="shared" si="48"/>
        <v>2</v>
      </c>
    </row>
    <row r="148" spans="2:18" s="20" customFormat="1" x14ac:dyDescent="0.35">
      <c r="B148" s="131" t="s">
        <v>157</v>
      </c>
      <c r="C148" s="18" t="s">
        <v>13</v>
      </c>
      <c r="D148" s="52" t="str">
        <f t="shared" si="42"/>
        <v>Swedish Red Cross University College</v>
      </c>
      <c r="E148" s="52" t="str">
        <f t="shared" si="43"/>
        <v>Sweden</v>
      </c>
      <c r="F148" s="150" t="str">
        <f t="shared" si="44"/>
        <v>Partner</v>
      </c>
      <c r="G148" s="131" t="s">
        <v>846</v>
      </c>
      <c r="H148" s="131" t="s">
        <v>821</v>
      </c>
      <c r="I148" s="131" t="s">
        <v>193</v>
      </c>
      <c r="J148" s="131" t="s">
        <v>838</v>
      </c>
      <c r="K148" s="131" t="s">
        <v>847</v>
      </c>
      <c r="L148" s="59">
        <v>37216</v>
      </c>
      <c r="M148" s="59">
        <v>44530</v>
      </c>
      <c r="N148" s="21">
        <v>2</v>
      </c>
      <c r="O148" s="77">
        <f t="shared" si="45"/>
        <v>190</v>
      </c>
      <c r="P148" s="78">
        <f t="shared" si="46"/>
        <v>380</v>
      </c>
      <c r="Q148" s="19" t="str">
        <f t="shared" si="47"/>
        <v/>
      </c>
      <c r="R148" s="20">
        <f t="shared" si="48"/>
        <v>2</v>
      </c>
    </row>
    <row r="149" spans="2:18" s="20" customFormat="1" x14ac:dyDescent="0.35">
      <c r="B149" s="131" t="s">
        <v>157</v>
      </c>
      <c r="C149" s="18" t="s">
        <v>13</v>
      </c>
      <c r="D149" s="52" t="str">
        <f t="shared" si="42"/>
        <v>Swedish Red Cross University College</v>
      </c>
      <c r="E149" s="52" t="str">
        <f t="shared" si="43"/>
        <v>Sweden</v>
      </c>
      <c r="F149" s="150" t="str">
        <f t="shared" si="44"/>
        <v>Partner</v>
      </c>
      <c r="G149" s="131" t="s">
        <v>846</v>
      </c>
      <c r="H149" s="131" t="s">
        <v>821</v>
      </c>
      <c r="I149" s="131" t="s">
        <v>193</v>
      </c>
      <c r="J149" s="131" t="s">
        <v>848</v>
      </c>
      <c r="K149" s="131" t="s">
        <v>849</v>
      </c>
      <c r="L149" s="59">
        <v>36944</v>
      </c>
      <c r="M149" s="59">
        <v>44620</v>
      </c>
      <c r="N149" s="21">
        <v>2</v>
      </c>
      <c r="O149" s="77">
        <f t="shared" si="45"/>
        <v>190</v>
      </c>
      <c r="P149" s="78">
        <f t="shared" si="46"/>
        <v>380</v>
      </c>
      <c r="Q149" s="19" t="str">
        <f t="shared" si="47"/>
        <v/>
      </c>
      <c r="R149" s="20">
        <f t="shared" si="48"/>
        <v>2</v>
      </c>
    </row>
    <row r="150" spans="2:18" s="20" customFormat="1" x14ac:dyDescent="0.35">
      <c r="B150" s="131" t="s">
        <v>157</v>
      </c>
      <c r="C150" s="18" t="s">
        <v>13</v>
      </c>
      <c r="D150" s="52" t="str">
        <f t="shared" si="42"/>
        <v>Swedish Red Cross University College</v>
      </c>
      <c r="E150" s="52" t="str">
        <f t="shared" si="43"/>
        <v>Sweden</v>
      </c>
      <c r="F150" s="150" t="str">
        <f t="shared" si="44"/>
        <v>Partner</v>
      </c>
      <c r="G150" s="131" t="s">
        <v>846</v>
      </c>
      <c r="H150" s="131" t="s">
        <v>821</v>
      </c>
      <c r="I150" s="131" t="s">
        <v>193</v>
      </c>
      <c r="J150" s="131" t="s">
        <v>848</v>
      </c>
      <c r="K150" s="131" t="s">
        <v>849</v>
      </c>
      <c r="L150" s="59">
        <v>37003</v>
      </c>
      <c r="M150" s="59">
        <v>44681</v>
      </c>
      <c r="N150" s="21">
        <v>1</v>
      </c>
      <c r="O150" s="77">
        <f t="shared" si="45"/>
        <v>190</v>
      </c>
      <c r="P150" s="78">
        <f t="shared" si="46"/>
        <v>190</v>
      </c>
      <c r="Q150" s="19" t="str">
        <f t="shared" si="47"/>
        <v/>
      </c>
      <c r="R150" s="20">
        <f t="shared" si="48"/>
        <v>1</v>
      </c>
    </row>
    <row r="151" spans="2:18" s="20" customFormat="1" x14ac:dyDescent="0.35">
      <c r="B151" s="131" t="s">
        <v>157</v>
      </c>
      <c r="C151" s="18" t="s">
        <v>13</v>
      </c>
      <c r="D151" s="52" t="str">
        <f t="shared" si="42"/>
        <v>Swedish Red Cross University College</v>
      </c>
      <c r="E151" s="52" t="str">
        <f t="shared" si="43"/>
        <v>Sweden</v>
      </c>
      <c r="F151" s="150" t="str">
        <f t="shared" si="44"/>
        <v>Partner</v>
      </c>
      <c r="G151" s="131" t="s">
        <v>846</v>
      </c>
      <c r="H151" s="131" t="s">
        <v>821</v>
      </c>
      <c r="I151" s="131" t="s">
        <v>193</v>
      </c>
      <c r="J151" s="131" t="s">
        <v>848</v>
      </c>
      <c r="K151" s="131" t="s">
        <v>849</v>
      </c>
      <c r="L151" s="59">
        <v>37033</v>
      </c>
      <c r="M151" s="59">
        <v>44712</v>
      </c>
      <c r="N151" s="21">
        <v>3</v>
      </c>
      <c r="O151" s="77">
        <f t="shared" si="45"/>
        <v>190</v>
      </c>
      <c r="P151" s="78">
        <f t="shared" si="46"/>
        <v>570</v>
      </c>
      <c r="Q151" s="19" t="str">
        <f t="shared" si="47"/>
        <v/>
      </c>
      <c r="R151" s="20">
        <f t="shared" si="48"/>
        <v>3</v>
      </c>
    </row>
    <row r="152" spans="2:18" s="20" customFormat="1" x14ac:dyDescent="0.35">
      <c r="B152" s="131" t="s">
        <v>157</v>
      </c>
      <c r="C152" s="18" t="s">
        <v>13</v>
      </c>
      <c r="D152" s="52" t="str">
        <f t="shared" si="42"/>
        <v>Swedish Red Cross University College</v>
      </c>
      <c r="E152" s="52" t="str">
        <f t="shared" si="43"/>
        <v>Sweden</v>
      </c>
      <c r="F152" s="150" t="str">
        <f t="shared" si="44"/>
        <v>Partner</v>
      </c>
      <c r="G152" s="131" t="s">
        <v>846</v>
      </c>
      <c r="H152" s="131" t="s">
        <v>821</v>
      </c>
      <c r="I152" s="131" t="s">
        <v>193</v>
      </c>
      <c r="J152" s="131" t="s">
        <v>850</v>
      </c>
      <c r="K152" s="131" t="s">
        <v>849</v>
      </c>
      <c r="L152" s="59">
        <v>37156</v>
      </c>
      <c r="M152" s="59">
        <v>44834</v>
      </c>
      <c r="N152" s="21">
        <v>1</v>
      </c>
      <c r="O152" s="77">
        <f t="shared" si="45"/>
        <v>190</v>
      </c>
      <c r="P152" s="78">
        <f t="shared" si="46"/>
        <v>190</v>
      </c>
      <c r="Q152" s="19" t="str">
        <f t="shared" si="47"/>
        <v/>
      </c>
      <c r="R152" s="20">
        <f t="shared" si="48"/>
        <v>1</v>
      </c>
    </row>
    <row r="153" spans="2:18" s="20" customFormat="1" x14ac:dyDescent="0.35">
      <c r="B153" s="131" t="s">
        <v>157</v>
      </c>
      <c r="C153" s="18" t="s">
        <v>13</v>
      </c>
      <c r="D153" s="52" t="str">
        <f t="shared" si="42"/>
        <v>Swedish Red Cross University College</v>
      </c>
      <c r="E153" s="52" t="str">
        <f t="shared" si="43"/>
        <v>Sweden</v>
      </c>
      <c r="F153" s="150" t="str">
        <f t="shared" si="44"/>
        <v>Partner</v>
      </c>
      <c r="G153" s="131" t="s">
        <v>846</v>
      </c>
      <c r="H153" s="131" t="s">
        <v>821</v>
      </c>
      <c r="I153" s="131" t="s">
        <v>193</v>
      </c>
      <c r="J153" s="131" t="s">
        <v>851</v>
      </c>
      <c r="K153" s="131" t="s">
        <v>849</v>
      </c>
      <c r="L153" s="59">
        <v>37217</v>
      </c>
      <c r="M153" s="59">
        <v>44895</v>
      </c>
      <c r="N153" s="21">
        <v>1</v>
      </c>
      <c r="O153" s="77">
        <f t="shared" si="45"/>
        <v>190</v>
      </c>
      <c r="P153" s="78">
        <f t="shared" si="46"/>
        <v>190</v>
      </c>
      <c r="Q153" s="19" t="str">
        <f t="shared" si="47"/>
        <v/>
      </c>
      <c r="R153" s="20">
        <f t="shared" si="48"/>
        <v>1</v>
      </c>
    </row>
    <row r="154" spans="2:18" s="20" customFormat="1" x14ac:dyDescent="0.35">
      <c r="B154" s="131" t="s">
        <v>155</v>
      </c>
      <c r="C154" s="18" t="s">
        <v>13</v>
      </c>
      <c r="D154" s="52" t="str">
        <f t="shared" si="42"/>
        <v>Swedish Red Cross University College</v>
      </c>
      <c r="E154" s="52" t="str">
        <f t="shared" si="43"/>
        <v>Sweden</v>
      </c>
      <c r="F154" s="150" t="str">
        <f t="shared" si="44"/>
        <v>Partner</v>
      </c>
      <c r="G154" s="131" t="s">
        <v>852</v>
      </c>
      <c r="H154" s="131" t="s">
        <v>853</v>
      </c>
      <c r="I154" s="131" t="s">
        <v>126</v>
      </c>
      <c r="J154" s="131" t="s">
        <v>822</v>
      </c>
      <c r="K154" s="131" t="s">
        <v>823</v>
      </c>
      <c r="L154" s="59">
        <v>36913</v>
      </c>
      <c r="M154" s="59">
        <v>44592</v>
      </c>
      <c r="N154" s="21">
        <v>1</v>
      </c>
      <c r="O154" s="77">
        <f t="shared" si="45"/>
        <v>241</v>
      </c>
      <c r="P154" s="78">
        <f t="shared" si="46"/>
        <v>241</v>
      </c>
      <c r="Q154" s="19" t="str">
        <f t="shared" si="47"/>
        <v/>
      </c>
      <c r="R154" s="20">
        <f t="shared" si="48"/>
        <v>1</v>
      </c>
    </row>
    <row r="155" spans="2:18" s="20" customFormat="1" x14ac:dyDescent="0.35">
      <c r="B155" s="131" t="s">
        <v>155</v>
      </c>
      <c r="C155" s="18" t="s">
        <v>13</v>
      </c>
      <c r="D155" s="52" t="str">
        <f t="shared" si="42"/>
        <v>Swedish Red Cross University College</v>
      </c>
      <c r="E155" s="52" t="str">
        <f t="shared" si="43"/>
        <v>Sweden</v>
      </c>
      <c r="F155" s="150" t="str">
        <f t="shared" si="44"/>
        <v>Partner</v>
      </c>
      <c r="G155" s="131" t="s">
        <v>852</v>
      </c>
      <c r="H155" s="131" t="s">
        <v>853</v>
      </c>
      <c r="I155" s="131" t="s">
        <v>126</v>
      </c>
      <c r="J155" s="131" t="s">
        <v>822</v>
      </c>
      <c r="K155" s="131" t="s">
        <v>824</v>
      </c>
      <c r="L155" s="59">
        <v>36944</v>
      </c>
      <c r="M155" s="59">
        <v>44620</v>
      </c>
      <c r="N155" s="21">
        <v>1</v>
      </c>
      <c r="O155" s="77">
        <f t="shared" si="45"/>
        <v>241</v>
      </c>
      <c r="P155" s="78">
        <f t="shared" si="46"/>
        <v>241</v>
      </c>
      <c r="Q155" s="19" t="str">
        <f t="shared" si="47"/>
        <v/>
      </c>
      <c r="R155" s="20">
        <f t="shared" si="48"/>
        <v>1</v>
      </c>
    </row>
    <row r="156" spans="2:18" s="20" customFormat="1" x14ac:dyDescent="0.35">
      <c r="B156" s="131" t="s">
        <v>155</v>
      </c>
      <c r="C156" s="18" t="s">
        <v>13</v>
      </c>
      <c r="D156" s="52" t="str">
        <f t="shared" si="42"/>
        <v>Swedish Red Cross University College</v>
      </c>
      <c r="E156" s="52" t="str">
        <f t="shared" si="43"/>
        <v>Sweden</v>
      </c>
      <c r="F156" s="150" t="str">
        <f t="shared" si="44"/>
        <v>Partner</v>
      </c>
      <c r="G156" s="131" t="s">
        <v>852</v>
      </c>
      <c r="H156" s="131" t="s">
        <v>853</v>
      </c>
      <c r="I156" s="131" t="s">
        <v>126</v>
      </c>
      <c r="J156" s="131" t="s">
        <v>822</v>
      </c>
      <c r="K156" s="131" t="s">
        <v>854</v>
      </c>
      <c r="L156" s="59">
        <v>36972</v>
      </c>
      <c r="M156" s="59">
        <v>44651</v>
      </c>
      <c r="N156" s="21">
        <v>1</v>
      </c>
      <c r="O156" s="77">
        <f t="shared" si="45"/>
        <v>241</v>
      </c>
      <c r="P156" s="78">
        <f t="shared" si="46"/>
        <v>241</v>
      </c>
      <c r="Q156" s="19" t="str">
        <f t="shared" si="47"/>
        <v/>
      </c>
      <c r="R156" s="20">
        <f t="shared" si="48"/>
        <v>1</v>
      </c>
    </row>
    <row r="157" spans="2:18" s="20" customFormat="1" x14ac:dyDescent="0.35">
      <c r="B157" s="131" t="s">
        <v>155</v>
      </c>
      <c r="C157" s="18" t="s">
        <v>13</v>
      </c>
      <c r="D157" s="52" t="str">
        <f t="shared" si="42"/>
        <v>Swedish Red Cross University College</v>
      </c>
      <c r="E157" s="52" t="str">
        <f t="shared" si="43"/>
        <v>Sweden</v>
      </c>
      <c r="F157" s="150" t="str">
        <f t="shared" si="44"/>
        <v>Partner</v>
      </c>
      <c r="G157" s="131" t="s">
        <v>852</v>
      </c>
      <c r="H157" s="131" t="s">
        <v>853</v>
      </c>
      <c r="I157" s="131" t="s">
        <v>126</v>
      </c>
      <c r="J157" s="131" t="s">
        <v>822</v>
      </c>
      <c r="K157" s="131" t="s">
        <v>826</v>
      </c>
      <c r="L157" s="59">
        <v>37003</v>
      </c>
      <c r="M157" s="59">
        <v>44681</v>
      </c>
      <c r="N157" s="21">
        <v>1</v>
      </c>
      <c r="O157" s="77">
        <f t="shared" si="45"/>
        <v>241</v>
      </c>
      <c r="P157" s="78">
        <f t="shared" si="46"/>
        <v>241</v>
      </c>
      <c r="Q157" s="19" t="str">
        <f t="shared" si="47"/>
        <v/>
      </c>
      <c r="R157" s="20">
        <f t="shared" si="48"/>
        <v>1</v>
      </c>
    </row>
    <row r="158" spans="2:18" s="20" customFormat="1" x14ac:dyDescent="0.35">
      <c r="B158" s="131" t="s">
        <v>155</v>
      </c>
      <c r="C158" s="18" t="s">
        <v>13</v>
      </c>
      <c r="D158" s="52" t="str">
        <f t="shared" si="42"/>
        <v>Swedish Red Cross University College</v>
      </c>
      <c r="E158" s="52" t="str">
        <f t="shared" si="43"/>
        <v>Sweden</v>
      </c>
      <c r="F158" s="150" t="str">
        <f t="shared" si="44"/>
        <v>Partner</v>
      </c>
      <c r="G158" s="131" t="s">
        <v>852</v>
      </c>
      <c r="H158" s="131" t="s">
        <v>853</v>
      </c>
      <c r="I158" s="131" t="s">
        <v>126</v>
      </c>
      <c r="J158" s="131" t="s">
        <v>827</v>
      </c>
      <c r="K158" s="131" t="s">
        <v>855</v>
      </c>
      <c r="L158" s="59">
        <v>37033</v>
      </c>
      <c r="M158" s="59">
        <v>44712</v>
      </c>
      <c r="N158" s="21">
        <v>2</v>
      </c>
      <c r="O158" s="77">
        <f t="shared" si="45"/>
        <v>241</v>
      </c>
      <c r="P158" s="78">
        <f t="shared" si="46"/>
        <v>482</v>
      </c>
      <c r="Q158" s="19" t="str">
        <f t="shared" si="47"/>
        <v/>
      </c>
      <c r="R158" s="20">
        <f t="shared" si="48"/>
        <v>2</v>
      </c>
    </row>
    <row r="159" spans="2:18" s="20" customFormat="1" ht="36" x14ac:dyDescent="0.35">
      <c r="B159" s="131" t="s">
        <v>155</v>
      </c>
      <c r="C159" s="18" t="s">
        <v>13</v>
      </c>
      <c r="D159" s="52" t="str">
        <f t="shared" si="42"/>
        <v>Swedish Red Cross University College</v>
      </c>
      <c r="E159" s="52" t="str">
        <f t="shared" si="43"/>
        <v>Sweden</v>
      </c>
      <c r="F159" s="150" t="str">
        <f t="shared" si="44"/>
        <v>Partner</v>
      </c>
      <c r="G159" s="131" t="s">
        <v>852</v>
      </c>
      <c r="H159" s="131" t="s">
        <v>853</v>
      </c>
      <c r="I159" s="131" t="s">
        <v>126</v>
      </c>
      <c r="J159" s="131" t="s">
        <v>833</v>
      </c>
      <c r="K159" s="131" t="s">
        <v>856</v>
      </c>
      <c r="L159" s="59">
        <v>37064</v>
      </c>
      <c r="M159" s="59">
        <v>44742</v>
      </c>
      <c r="N159" s="21">
        <v>1</v>
      </c>
      <c r="O159" s="77">
        <f t="shared" si="45"/>
        <v>241</v>
      </c>
      <c r="P159" s="78">
        <f t="shared" si="46"/>
        <v>241</v>
      </c>
      <c r="Q159" s="19" t="str">
        <f t="shared" si="47"/>
        <v/>
      </c>
      <c r="R159" s="20">
        <f t="shared" si="48"/>
        <v>1</v>
      </c>
    </row>
    <row r="160" spans="2:18" s="20" customFormat="1" ht="36" x14ac:dyDescent="0.35">
      <c r="B160" s="131" t="s">
        <v>155</v>
      </c>
      <c r="C160" s="18" t="s">
        <v>13</v>
      </c>
      <c r="D160" s="52" t="str">
        <f t="shared" si="42"/>
        <v>Swedish Red Cross University College</v>
      </c>
      <c r="E160" s="52" t="str">
        <f t="shared" si="43"/>
        <v>Sweden</v>
      </c>
      <c r="F160" s="150" t="str">
        <f t="shared" si="44"/>
        <v>Partner</v>
      </c>
      <c r="G160" s="131" t="s">
        <v>852</v>
      </c>
      <c r="H160" s="131" t="s">
        <v>853</v>
      </c>
      <c r="I160" s="131" t="s">
        <v>126</v>
      </c>
      <c r="J160" s="131" t="s">
        <v>833</v>
      </c>
      <c r="K160" s="131" t="s">
        <v>857</v>
      </c>
      <c r="L160" s="59">
        <v>37156</v>
      </c>
      <c r="M160" s="59">
        <v>44834</v>
      </c>
      <c r="N160" s="21">
        <v>2</v>
      </c>
      <c r="O160" s="77">
        <f t="shared" si="45"/>
        <v>241</v>
      </c>
      <c r="P160" s="78">
        <f t="shared" si="46"/>
        <v>482</v>
      </c>
      <c r="Q160" s="19" t="str">
        <f t="shared" si="47"/>
        <v/>
      </c>
      <c r="R160" s="20">
        <f t="shared" si="48"/>
        <v>2</v>
      </c>
    </row>
    <row r="161" spans="2:18" s="20" customFormat="1" x14ac:dyDescent="0.35">
      <c r="B161" s="131" t="s">
        <v>155</v>
      </c>
      <c r="C161" s="18" t="s">
        <v>13</v>
      </c>
      <c r="D161" s="52" t="str">
        <f t="shared" si="42"/>
        <v>Swedish Red Cross University College</v>
      </c>
      <c r="E161" s="52" t="str">
        <f t="shared" si="43"/>
        <v>Sweden</v>
      </c>
      <c r="F161" s="150" t="str">
        <f t="shared" si="44"/>
        <v>Partner</v>
      </c>
      <c r="G161" s="131" t="s">
        <v>852</v>
      </c>
      <c r="H161" s="131" t="s">
        <v>853</v>
      </c>
      <c r="I161" s="131" t="s">
        <v>126</v>
      </c>
      <c r="J161" s="131" t="s">
        <v>833</v>
      </c>
      <c r="K161" s="131" t="s">
        <v>858</v>
      </c>
      <c r="L161" s="59">
        <v>37186</v>
      </c>
      <c r="M161" s="59">
        <v>44864</v>
      </c>
      <c r="N161" s="21">
        <v>2</v>
      </c>
      <c r="O161" s="77">
        <f t="shared" si="45"/>
        <v>241</v>
      </c>
      <c r="P161" s="78">
        <f t="shared" si="46"/>
        <v>482</v>
      </c>
      <c r="Q161" s="19" t="str">
        <f t="shared" si="47"/>
        <v/>
      </c>
      <c r="R161" s="20">
        <f t="shared" si="48"/>
        <v>2</v>
      </c>
    </row>
    <row r="162" spans="2:18" s="20" customFormat="1" x14ac:dyDescent="0.35">
      <c r="B162" s="131" t="s">
        <v>155</v>
      </c>
      <c r="C162" s="18" t="s">
        <v>13</v>
      </c>
      <c r="D162" s="52" t="str">
        <f t="shared" si="42"/>
        <v>Swedish Red Cross University College</v>
      </c>
      <c r="E162" s="52" t="str">
        <f t="shared" si="43"/>
        <v>Sweden</v>
      </c>
      <c r="F162" s="150" t="str">
        <f t="shared" si="44"/>
        <v>Partner</v>
      </c>
      <c r="G162" s="131" t="s">
        <v>852</v>
      </c>
      <c r="H162" s="131" t="s">
        <v>853</v>
      </c>
      <c r="I162" s="131" t="s">
        <v>126</v>
      </c>
      <c r="J162" s="131" t="s">
        <v>833</v>
      </c>
      <c r="K162" s="131" t="s">
        <v>858</v>
      </c>
      <c r="L162" s="59">
        <v>37217</v>
      </c>
      <c r="M162" s="59">
        <v>44895</v>
      </c>
      <c r="N162" s="21">
        <v>1</v>
      </c>
      <c r="O162" s="77">
        <f t="shared" si="45"/>
        <v>241</v>
      </c>
      <c r="P162" s="78">
        <f t="shared" si="46"/>
        <v>241</v>
      </c>
      <c r="Q162" s="19" t="str">
        <f t="shared" si="47"/>
        <v/>
      </c>
      <c r="R162" s="20">
        <f t="shared" si="48"/>
        <v>1</v>
      </c>
    </row>
    <row r="163" spans="2:18" s="20" customFormat="1" x14ac:dyDescent="0.35">
      <c r="B163" s="131" t="s">
        <v>157</v>
      </c>
      <c r="C163" s="18" t="s">
        <v>13</v>
      </c>
      <c r="D163" s="52" t="str">
        <f t="shared" si="42"/>
        <v>Swedish Red Cross University College</v>
      </c>
      <c r="E163" s="52" t="str">
        <f t="shared" si="43"/>
        <v>Sweden</v>
      </c>
      <c r="F163" s="150" t="str">
        <f t="shared" si="44"/>
        <v>Partner</v>
      </c>
      <c r="G163" s="131" t="s">
        <v>859</v>
      </c>
      <c r="H163" s="131" t="s">
        <v>853</v>
      </c>
      <c r="I163" s="131" t="s">
        <v>127</v>
      </c>
      <c r="J163" s="131" t="s">
        <v>860</v>
      </c>
      <c r="K163" s="131" t="s">
        <v>861</v>
      </c>
      <c r="L163" s="59">
        <v>36943</v>
      </c>
      <c r="M163" s="59">
        <v>44255</v>
      </c>
      <c r="N163" s="21">
        <v>1</v>
      </c>
      <c r="O163" s="77">
        <f t="shared" si="45"/>
        <v>294</v>
      </c>
      <c r="P163" s="78">
        <f t="shared" si="46"/>
        <v>294</v>
      </c>
      <c r="Q163" s="19" t="str">
        <f t="shared" si="47"/>
        <v/>
      </c>
      <c r="R163" s="20">
        <f t="shared" si="48"/>
        <v>1</v>
      </c>
    </row>
    <row r="164" spans="2:18" s="20" customFormat="1" x14ac:dyDescent="0.35">
      <c r="B164" s="131" t="s">
        <v>157</v>
      </c>
      <c r="C164" s="18" t="s">
        <v>13</v>
      </c>
      <c r="D164" s="52" t="str">
        <f t="shared" ref="D164:D202" si="49">IFERROR(IF(VLOOKUP(C164,PartnerN°Ref,2,FALSE)=0,"",VLOOKUP(C164,PartnerN°Ref,2,FALSE)),"")</f>
        <v>Swedish Red Cross University College</v>
      </c>
      <c r="E164" s="52" t="str">
        <f t="shared" ref="E164:E202" si="50">IFERROR(IF(VLOOKUP(C164,PartnerN°Ref,3,FALSE)=0,"",VLOOKUP(C164,PartnerN°Ref,3,FALSE)),"")</f>
        <v>Sweden</v>
      </c>
      <c r="F164" s="150" t="str">
        <f t="shared" ref="F164:F202" si="51">IFERROR(IF(VLOOKUP(C164,PartnerN°Ref,4,FALSE)=0,"",VLOOKUP(C164,PartnerN°Ref,4,FALSE)),"")</f>
        <v>Partner</v>
      </c>
      <c r="G164" s="131" t="s">
        <v>859</v>
      </c>
      <c r="H164" s="131" t="s">
        <v>853</v>
      </c>
      <c r="I164" s="131" t="s">
        <v>127</v>
      </c>
      <c r="J164" s="131" t="s">
        <v>860</v>
      </c>
      <c r="K164" s="131" t="s">
        <v>862</v>
      </c>
      <c r="L164" s="59">
        <v>37002</v>
      </c>
      <c r="M164" s="59">
        <v>44316</v>
      </c>
      <c r="N164" s="21">
        <v>1</v>
      </c>
      <c r="O164" s="77">
        <f t="shared" ref="O164:O202" si="52">IF(Q164="Error",0,IFERROR(INDEX(Rates,MATCH(E164,CountryALL,0),MATCH(I164,Category,0)),0))</f>
        <v>294</v>
      </c>
      <c r="P164" s="78">
        <f t="shared" ref="P164:P202" si="53">IF(Q164="Error",0,R164*O164)</f>
        <v>294</v>
      </c>
      <c r="Q164" s="19" t="str">
        <f t="shared" ref="Q164:Q202" si="54">IF(OR(COUNTBLANK(B164:N164)&gt;0,COUNTIF(WorkPackage,B164)=0,COUNTIF(PartnerN°,C164)=0,COUNTIF(CountryALL,E164)=0,COUNTIF(Role_Code,F164)=0,COUNTIF(StaffCat,I164)=0,(M164-L164)&lt;0,ISNUMBER(N164)=FALSE,IF(ISNUMBER(N164)=TRUE,N164=INT(N164*1)/1=FALSE)),"Error","")</f>
        <v/>
      </c>
      <c r="R164" s="20">
        <f t="shared" ref="R164:R202" si="55">IF(N164&gt;(M164-L164)+1,(M164-L164)+1,N164)</f>
        <v>1</v>
      </c>
    </row>
    <row r="165" spans="2:18" s="20" customFormat="1" x14ac:dyDescent="0.35">
      <c r="B165" s="131" t="s">
        <v>157</v>
      </c>
      <c r="C165" s="18" t="s">
        <v>13</v>
      </c>
      <c r="D165" s="52" t="str">
        <f t="shared" si="49"/>
        <v>Swedish Red Cross University College</v>
      </c>
      <c r="E165" s="52" t="str">
        <f t="shared" si="50"/>
        <v>Sweden</v>
      </c>
      <c r="F165" s="150" t="str">
        <f t="shared" si="51"/>
        <v>Partner</v>
      </c>
      <c r="G165" s="131" t="s">
        <v>859</v>
      </c>
      <c r="H165" s="131" t="s">
        <v>853</v>
      </c>
      <c r="I165" s="131" t="s">
        <v>127</v>
      </c>
      <c r="J165" s="131" t="s">
        <v>860</v>
      </c>
      <c r="K165" s="131" t="s">
        <v>863</v>
      </c>
      <c r="L165" s="59">
        <v>36971</v>
      </c>
      <c r="M165" s="59">
        <v>44286</v>
      </c>
      <c r="N165" s="21">
        <v>1</v>
      </c>
      <c r="O165" s="77">
        <f t="shared" si="52"/>
        <v>294</v>
      </c>
      <c r="P165" s="78">
        <f t="shared" si="53"/>
        <v>294</v>
      </c>
      <c r="Q165" s="19" t="str">
        <f t="shared" si="54"/>
        <v/>
      </c>
      <c r="R165" s="20">
        <f t="shared" si="55"/>
        <v>1</v>
      </c>
    </row>
    <row r="166" spans="2:18" s="20" customFormat="1" x14ac:dyDescent="0.35">
      <c r="B166" s="131" t="s">
        <v>157</v>
      </c>
      <c r="C166" s="18" t="s">
        <v>13</v>
      </c>
      <c r="D166" s="52" t="str">
        <f t="shared" si="49"/>
        <v>Swedish Red Cross University College</v>
      </c>
      <c r="E166" s="52" t="str">
        <f t="shared" si="50"/>
        <v>Sweden</v>
      </c>
      <c r="F166" s="150" t="str">
        <f t="shared" si="51"/>
        <v>Partner</v>
      </c>
      <c r="G166" s="131" t="s">
        <v>859</v>
      </c>
      <c r="H166" s="131" t="s">
        <v>853</v>
      </c>
      <c r="I166" s="131" t="s">
        <v>127</v>
      </c>
      <c r="J166" s="131" t="s">
        <v>860</v>
      </c>
      <c r="K166" s="131" t="s">
        <v>864</v>
      </c>
      <c r="L166" s="59">
        <v>36943</v>
      </c>
      <c r="M166" s="59">
        <v>44255</v>
      </c>
      <c r="N166" s="21">
        <v>1</v>
      </c>
      <c r="O166" s="77">
        <f t="shared" si="52"/>
        <v>294</v>
      </c>
      <c r="P166" s="78">
        <f t="shared" si="53"/>
        <v>294</v>
      </c>
      <c r="Q166" s="19" t="str">
        <f t="shared" si="54"/>
        <v/>
      </c>
      <c r="R166" s="20">
        <f t="shared" si="55"/>
        <v>1</v>
      </c>
    </row>
    <row r="167" spans="2:18" s="20" customFormat="1" x14ac:dyDescent="0.35">
      <c r="B167" s="131" t="s">
        <v>157</v>
      </c>
      <c r="C167" s="18" t="s">
        <v>13</v>
      </c>
      <c r="D167" s="52" t="str">
        <f t="shared" si="49"/>
        <v>Swedish Red Cross University College</v>
      </c>
      <c r="E167" s="52" t="str">
        <f t="shared" si="50"/>
        <v>Sweden</v>
      </c>
      <c r="F167" s="150" t="str">
        <f t="shared" si="51"/>
        <v>Partner</v>
      </c>
      <c r="G167" s="131" t="s">
        <v>859</v>
      </c>
      <c r="H167" s="131" t="s">
        <v>853</v>
      </c>
      <c r="I167" s="131" t="s">
        <v>127</v>
      </c>
      <c r="J167" s="131" t="s">
        <v>860</v>
      </c>
      <c r="K167" s="131" t="s">
        <v>840</v>
      </c>
      <c r="L167" s="59">
        <v>36913</v>
      </c>
      <c r="M167" s="59">
        <v>44592</v>
      </c>
      <c r="N167" s="21">
        <v>1</v>
      </c>
      <c r="O167" s="77">
        <f t="shared" si="52"/>
        <v>294</v>
      </c>
      <c r="P167" s="78">
        <f t="shared" si="53"/>
        <v>294</v>
      </c>
      <c r="Q167" s="19" t="str">
        <f t="shared" si="54"/>
        <v/>
      </c>
      <c r="R167" s="20">
        <f t="shared" si="55"/>
        <v>1</v>
      </c>
    </row>
    <row r="168" spans="2:18" s="20" customFormat="1" x14ac:dyDescent="0.35">
      <c r="B168" s="131" t="s">
        <v>157</v>
      </c>
      <c r="C168" s="18" t="s">
        <v>13</v>
      </c>
      <c r="D168" s="52" t="str">
        <f t="shared" si="49"/>
        <v>Swedish Red Cross University College</v>
      </c>
      <c r="E168" s="52" t="str">
        <f t="shared" si="50"/>
        <v>Sweden</v>
      </c>
      <c r="F168" s="150" t="str">
        <f t="shared" si="51"/>
        <v>Partner</v>
      </c>
      <c r="G168" s="131" t="s">
        <v>859</v>
      </c>
      <c r="H168" s="131" t="s">
        <v>853</v>
      </c>
      <c r="I168" s="131" t="s">
        <v>127</v>
      </c>
      <c r="J168" s="131" t="s">
        <v>865</v>
      </c>
      <c r="K168" s="131" t="s">
        <v>842</v>
      </c>
      <c r="L168" s="59">
        <v>36944</v>
      </c>
      <c r="M168" s="59">
        <v>44620</v>
      </c>
      <c r="N168" s="21">
        <v>1</v>
      </c>
      <c r="O168" s="77">
        <f t="shared" si="52"/>
        <v>294</v>
      </c>
      <c r="P168" s="78">
        <f t="shared" si="53"/>
        <v>294</v>
      </c>
      <c r="Q168" s="19" t="str">
        <f t="shared" si="54"/>
        <v/>
      </c>
      <c r="R168" s="20">
        <f t="shared" si="55"/>
        <v>1</v>
      </c>
    </row>
    <row r="169" spans="2:18" s="20" customFormat="1" x14ac:dyDescent="0.35">
      <c r="B169" s="131" t="s">
        <v>194</v>
      </c>
      <c r="C169" s="18" t="s">
        <v>13</v>
      </c>
      <c r="D169" s="52" t="str">
        <f t="shared" si="49"/>
        <v>Swedish Red Cross University College</v>
      </c>
      <c r="E169" s="52" t="str">
        <f t="shared" si="50"/>
        <v>Sweden</v>
      </c>
      <c r="F169" s="150" t="str">
        <f t="shared" si="51"/>
        <v>Partner</v>
      </c>
      <c r="G169" s="131" t="s">
        <v>859</v>
      </c>
      <c r="H169" s="131" t="s">
        <v>853</v>
      </c>
      <c r="I169" s="131" t="s">
        <v>127</v>
      </c>
      <c r="J169" s="131" t="s">
        <v>843</v>
      </c>
      <c r="K169" s="131" t="s">
        <v>866</v>
      </c>
      <c r="L169" s="59">
        <v>37033</v>
      </c>
      <c r="M169" s="59">
        <v>44712</v>
      </c>
      <c r="N169" s="21">
        <v>1</v>
      </c>
      <c r="O169" s="77">
        <f t="shared" si="52"/>
        <v>294</v>
      </c>
      <c r="P169" s="78">
        <f t="shared" si="53"/>
        <v>294</v>
      </c>
      <c r="Q169" s="19" t="str">
        <f t="shared" si="54"/>
        <v/>
      </c>
      <c r="R169" s="20">
        <f t="shared" si="55"/>
        <v>1</v>
      </c>
    </row>
    <row r="170" spans="2:18" s="20" customFormat="1" x14ac:dyDescent="0.35">
      <c r="B170" s="131" t="s">
        <v>194</v>
      </c>
      <c r="C170" s="18" t="s">
        <v>13</v>
      </c>
      <c r="D170" s="52" t="str">
        <f t="shared" si="49"/>
        <v>Swedish Red Cross University College</v>
      </c>
      <c r="E170" s="52" t="str">
        <f t="shared" si="50"/>
        <v>Sweden</v>
      </c>
      <c r="F170" s="150" t="str">
        <f t="shared" si="51"/>
        <v>Partner</v>
      </c>
      <c r="G170" s="131" t="s">
        <v>859</v>
      </c>
      <c r="H170" s="131" t="s">
        <v>853</v>
      </c>
      <c r="I170" s="131" t="s">
        <v>127</v>
      </c>
      <c r="J170" s="131" t="s">
        <v>843</v>
      </c>
      <c r="K170" s="131" t="s">
        <v>845</v>
      </c>
      <c r="L170" s="59">
        <v>37156</v>
      </c>
      <c r="M170" s="59">
        <v>44834</v>
      </c>
      <c r="N170" s="21">
        <v>1</v>
      </c>
      <c r="O170" s="77">
        <f t="shared" si="52"/>
        <v>294</v>
      </c>
      <c r="P170" s="78">
        <f t="shared" si="53"/>
        <v>294</v>
      </c>
      <c r="Q170" s="19" t="str">
        <f t="shared" si="54"/>
        <v/>
      </c>
      <c r="R170" s="20">
        <f t="shared" si="55"/>
        <v>1</v>
      </c>
    </row>
    <row r="171" spans="2:18" s="20" customFormat="1" x14ac:dyDescent="0.35">
      <c r="B171" s="131" t="s">
        <v>157</v>
      </c>
      <c r="C171" s="18" t="s">
        <v>13</v>
      </c>
      <c r="D171" s="52" t="str">
        <f t="shared" si="49"/>
        <v>Swedish Red Cross University College</v>
      </c>
      <c r="E171" s="52" t="str">
        <f t="shared" si="50"/>
        <v>Sweden</v>
      </c>
      <c r="F171" s="150" t="str">
        <f t="shared" si="51"/>
        <v>Partner</v>
      </c>
      <c r="G171" s="131" t="s">
        <v>867</v>
      </c>
      <c r="H171" s="131" t="s">
        <v>853</v>
      </c>
      <c r="I171" s="131" t="s">
        <v>193</v>
      </c>
      <c r="J171" s="131" t="s">
        <v>838</v>
      </c>
      <c r="K171" s="131" t="s">
        <v>847</v>
      </c>
      <c r="L171" s="59">
        <v>37002</v>
      </c>
      <c r="M171" s="59">
        <v>44316</v>
      </c>
      <c r="N171" s="21">
        <v>2</v>
      </c>
      <c r="O171" s="77">
        <f t="shared" si="52"/>
        <v>190</v>
      </c>
      <c r="P171" s="78">
        <f t="shared" si="53"/>
        <v>380</v>
      </c>
      <c r="Q171" s="19" t="str">
        <f t="shared" si="54"/>
        <v/>
      </c>
      <c r="R171" s="20">
        <f t="shared" si="55"/>
        <v>2</v>
      </c>
    </row>
    <row r="172" spans="2:18" s="20" customFormat="1" x14ac:dyDescent="0.35">
      <c r="B172" s="131" t="s">
        <v>157</v>
      </c>
      <c r="C172" s="18" t="s">
        <v>13</v>
      </c>
      <c r="D172" s="52" t="str">
        <f t="shared" si="49"/>
        <v>Swedish Red Cross University College</v>
      </c>
      <c r="E172" s="52" t="str">
        <f t="shared" si="50"/>
        <v>Sweden</v>
      </c>
      <c r="F172" s="150" t="str">
        <f t="shared" si="51"/>
        <v>Partner</v>
      </c>
      <c r="G172" s="131" t="s">
        <v>867</v>
      </c>
      <c r="H172" s="131" t="s">
        <v>853</v>
      </c>
      <c r="I172" s="131" t="s">
        <v>193</v>
      </c>
      <c r="J172" s="131" t="s">
        <v>838</v>
      </c>
      <c r="K172" s="131" t="s">
        <v>847</v>
      </c>
      <c r="L172" s="59">
        <v>37155</v>
      </c>
      <c r="M172" s="59">
        <v>44469</v>
      </c>
      <c r="N172" s="21">
        <v>2</v>
      </c>
      <c r="O172" s="77">
        <f t="shared" si="52"/>
        <v>190</v>
      </c>
      <c r="P172" s="78">
        <f t="shared" si="53"/>
        <v>380</v>
      </c>
      <c r="Q172" s="19" t="str">
        <f t="shared" si="54"/>
        <v/>
      </c>
      <c r="R172" s="20">
        <f t="shared" si="55"/>
        <v>2</v>
      </c>
    </row>
    <row r="173" spans="2:18" s="20" customFormat="1" x14ac:dyDescent="0.35">
      <c r="B173" s="131" t="s">
        <v>157</v>
      </c>
      <c r="C173" s="18" t="s">
        <v>13</v>
      </c>
      <c r="D173" s="52" t="str">
        <f t="shared" si="49"/>
        <v>Swedish Red Cross University College</v>
      </c>
      <c r="E173" s="52" t="str">
        <f t="shared" si="50"/>
        <v>Sweden</v>
      </c>
      <c r="F173" s="150" t="str">
        <f t="shared" si="51"/>
        <v>Partner</v>
      </c>
      <c r="G173" s="131" t="s">
        <v>867</v>
      </c>
      <c r="H173" s="131" t="s">
        <v>853</v>
      </c>
      <c r="I173" s="131" t="s">
        <v>193</v>
      </c>
      <c r="J173" s="131" t="s">
        <v>838</v>
      </c>
      <c r="K173" s="131" t="s">
        <v>847</v>
      </c>
      <c r="L173" s="59">
        <v>37216</v>
      </c>
      <c r="M173" s="59">
        <v>44530</v>
      </c>
      <c r="N173" s="21">
        <v>2</v>
      </c>
      <c r="O173" s="77">
        <f t="shared" si="52"/>
        <v>190</v>
      </c>
      <c r="P173" s="78">
        <f t="shared" si="53"/>
        <v>380</v>
      </c>
      <c r="Q173" s="19" t="str">
        <f t="shared" si="54"/>
        <v/>
      </c>
      <c r="R173" s="20">
        <f t="shared" si="55"/>
        <v>2</v>
      </c>
    </row>
    <row r="174" spans="2:18" s="20" customFormat="1" x14ac:dyDescent="0.35">
      <c r="B174" s="131" t="s">
        <v>157</v>
      </c>
      <c r="C174" s="18" t="s">
        <v>13</v>
      </c>
      <c r="D174" s="52" t="str">
        <f t="shared" si="49"/>
        <v>Swedish Red Cross University College</v>
      </c>
      <c r="E174" s="52" t="str">
        <f t="shared" si="50"/>
        <v>Sweden</v>
      </c>
      <c r="F174" s="150" t="str">
        <f t="shared" si="51"/>
        <v>Partner</v>
      </c>
      <c r="G174" s="131" t="s">
        <v>867</v>
      </c>
      <c r="H174" s="131" t="s">
        <v>853</v>
      </c>
      <c r="I174" s="131" t="s">
        <v>193</v>
      </c>
      <c r="J174" s="131" t="s">
        <v>848</v>
      </c>
      <c r="K174" s="131" t="s">
        <v>849</v>
      </c>
      <c r="L174" s="59">
        <v>36944</v>
      </c>
      <c r="M174" s="59">
        <v>44620</v>
      </c>
      <c r="N174" s="21">
        <v>2</v>
      </c>
      <c r="O174" s="77">
        <f t="shared" si="52"/>
        <v>190</v>
      </c>
      <c r="P174" s="78">
        <f t="shared" si="53"/>
        <v>380</v>
      </c>
      <c r="Q174" s="19" t="str">
        <f t="shared" si="54"/>
        <v/>
      </c>
      <c r="R174" s="20">
        <f t="shared" si="55"/>
        <v>2</v>
      </c>
    </row>
    <row r="175" spans="2:18" s="20" customFormat="1" x14ac:dyDescent="0.35">
      <c r="B175" s="131" t="s">
        <v>157</v>
      </c>
      <c r="C175" s="18" t="s">
        <v>13</v>
      </c>
      <c r="D175" s="52" t="str">
        <f t="shared" si="49"/>
        <v>Swedish Red Cross University College</v>
      </c>
      <c r="E175" s="52" t="str">
        <f t="shared" si="50"/>
        <v>Sweden</v>
      </c>
      <c r="F175" s="150" t="str">
        <f t="shared" si="51"/>
        <v>Partner</v>
      </c>
      <c r="G175" s="131" t="s">
        <v>867</v>
      </c>
      <c r="H175" s="131" t="s">
        <v>853</v>
      </c>
      <c r="I175" s="131" t="s">
        <v>193</v>
      </c>
      <c r="J175" s="131" t="s">
        <v>848</v>
      </c>
      <c r="K175" s="131" t="s">
        <v>849</v>
      </c>
      <c r="L175" s="59">
        <v>37003</v>
      </c>
      <c r="M175" s="59">
        <v>44681</v>
      </c>
      <c r="N175" s="21">
        <v>1</v>
      </c>
      <c r="O175" s="77">
        <f t="shared" si="52"/>
        <v>190</v>
      </c>
      <c r="P175" s="78">
        <f t="shared" si="53"/>
        <v>190</v>
      </c>
      <c r="Q175" s="19" t="str">
        <f t="shared" si="54"/>
        <v/>
      </c>
      <c r="R175" s="20">
        <f t="shared" si="55"/>
        <v>1</v>
      </c>
    </row>
    <row r="176" spans="2:18" s="20" customFormat="1" x14ac:dyDescent="0.35">
      <c r="B176" s="131" t="s">
        <v>157</v>
      </c>
      <c r="C176" s="18" t="s">
        <v>13</v>
      </c>
      <c r="D176" s="52" t="str">
        <f t="shared" si="49"/>
        <v>Swedish Red Cross University College</v>
      </c>
      <c r="E176" s="52" t="str">
        <f t="shared" si="50"/>
        <v>Sweden</v>
      </c>
      <c r="F176" s="150" t="str">
        <f t="shared" si="51"/>
        <v>Partner</v>
      </c>
      <c r="G176" s="131" t="s">
        <v>867</v>
      </c>
      <c r="H176" s="131" t="s">
        <v>853</v>
      </c>
      <c r="I176" s="131" t="s">
        <v>193</v>
      </c>
      <c r="J176" s="131" t="s">
        <v>848</v>
      </c>
      <c r="K176" s="131" t="s">
        <v>849</v>
      </c>
      <c r="L176" s="59">
        <v>37033</v>
      </c>
      <c r="M176" s="59">
        <v>44712</v>
      </c>
      <c r="N176" s="21">
        <v>3</v>
      </c>
      <c r="O176" s="77">
        <f t="shared" si="52"/>
        <v>190</v>
      </c>
      <c r="P176" s="78">
        <f t="shared" si="53"/>
        <v>570</v>
      </c>
      <c r="Q176" s="19" t="str">
        <f t="shared" si="54"/>
        <v/>
      </c>
      <c r="R176" s="20">
        <f t="shared" si="55"/>
        <v>3</v>
      </c>
    </row>
    <row r="177" spans="2:18" s="20" customFormat="1" x14ac:dyDescent="0.35">
      <c r="B177" s="131" t="s">
        <v>157</v>
      </c>
      <c r="C177" s="18" t="s">
        <v>13</v>
      </c>
      <c r="D177" s="52" t="str">
        <f t="shared" si="49"/>
        <v>Swedish Red Cross University College</v>
      </c>
      <c r="E177" s="52" t="str">
        <f t="shared" si="50"/>
        <v>Sweden</v>
      </c>
      <c r="F177" s="150" t="str">
        <f t="shared" si="51"/>
        <v>Partner</v>
      </c>
      <c r="G177" s="131" t="s">
        <v>867</v>
      </c>
      <c r="H177" s="131" t="s">
        <v>853</v>
      </c>
      <c r="I177" s="131" t="s">
        <v>193</v>
      </c>
      <c r="J177" s="131" t="s">
        <v>848</v>
      </c>
      <c r="K177" s="131" t="s">
        <v>849</v>
      </c>
      <c r="L177" s="59">
        <v>37156</v>
      </c>
      <c r="M177" s="59">
        <v>44834</v>
      </c>
      <c r="N177" s="21">
        <v>1</v>
      </c>
      <c r="O177" s="77">
        <f t="shared" si="52"/>
        <v>190</v>
      </c>
      <c r="P177" s="78">
        <f t="shared" si="53"/>
        <v>190</v>
      </c>
      <c r="Q177" s="19" t="str">
        <f t="shared" si="54"/>
        <v/>
      </c>
      <c r="R177" s="20">
        <f t="shared" si="55"/>
        <v>1</v>
      </c>
    </row>
    <row r="178" spans="2:18" s="20" customFormat="1" x14ac:dyDescent="0.35">
      <c r="B178" s="131" t="s">
        <v>157</v>
      </c>
      <c r="C178" s="18" t="s">
        <v>13</v>
      </c>
      <c r="D178" s="52" t="str">
        <f t="shared" si="49"/>
        <v>Swedish Red Cross University College</v>
      </c>
      <c r="E178" s="52" t="str">
        <f t="shared" si="50"/>
        <v>Sweden</v>
      </c>
      <c r="F178" s="150" t="str">
        <f t="shared" si="51"/>
        <v>Partner</v>
      </c>
      <c r="G178" s="131" t="s">
        <v>867</v>
      </c>
      <c r="H178" s="131" t="s">
        <v>853</v>
      </c>
      <c r="I178" s="131" t="s">
        <v>193</v>
      </c>
      <c r="J178" s="131" t="s">
        <v>848</v>
      </c>
      <c r="K178" s="131" t="s">
        <v>849</v>
      </c>
      <c r="L178" s="59">
        <v>37217</v>
      </c>
      <c r="M178" s="59">
        <v>44895</v>
      </c>
      <c r="N178" s="21">
        <v>1</v>
      </c>
      <c r="O178" s="77">
        <f t="shared" si="52"/>
        <v>190</v>
      </c>
      <c r="P178" s="78">
        <f t="shared" si="53"/>
        <v>190</v>
      </c>
      <c r="Q178" s="19" t="str">
        <f t="shared" si="54"/>
        <v/>
      </c>
      <c r="R178" s="20">
        <f t="shared" si="55"/>
        <v>1</v>
      </c>
    </row>
    <row r="179" spans="2:18" s="20" customFormat="1" x14ac:dyDescent="0.35">
      <c r="B179" s="131" t="s">
        <v>157</v>
      </c>
      <c r="C179" s="18" t="s">
        <v>13</v>
      </c>
      <c r="D179" s="52" t="str">
        <f t="shared" si="49"/>
        <v>Swedish Red Cross University College</v>
      </c>
      <c r="E179" s="52" t="str">
        <f t="shared" si="50"/>
        <v>Sweden</v>
      </c>
      <c r="F179" s="150" t="str">
        <f t="shared" si="51"/>
        <v>Partner</v>
      </c>
      <c r="G179" s="131" t="s">
        <v>868</v>
      </c>
      <c r="H179" s="131" t="s">
        <v>869</v>
      </c>
      <c r="I179" s="131" t="s">
        <v>192</v>
      </c>
      <c r="J179" s="131" t="s">
        <v>870</v>
      </c>
      <c r="K179" s="131" t="s">
        <v>861</v>
      </c>
      <c r="L179" s="59">
        <v>36943</v>
      </c>
      <c r="M179" s="59">
        <v>44255</v>
      </c>
      <c r="N179" s="21">
        <v>1</v>
      </c>
      <c r="O179" s="77">
        <f t="shared" si="52"/>
        <v>157</v>
      </c>
      <c r="P179" s="78">
        <f t="shared" si="53"/>
        <v>157</v>
      </c>
      <c r="Q179" s="19" t="str">
        <f t="shared" si="54"/>
        <v/>
      </c>
      <c r="R179" s="20">
        <f t="shared" si="55"/>
        <v>1</v>
      </c>
    </row>
    <row r="180" spans="2:18" s="20" customFormat="1" x14ac:dyDescent="0.35">
      <c r="B180" s="131" t="s">
        <v>157</v>
      </c>
      <c r="C180" s="18" t="s">
        <v>13</v>
      </c>
      <c r="D180" s="52" t="str">
        <f t="shared" si="49"/>
        <v>Swedish Red Cross University College</v>
      </c>
      <c r="E180" s="52" t="str">
        <f t="shared" si="50"/>
        <v>Sweden</v>
      </c>
      <c r="F180" s="150" t="str">
        <f t="shared" si="51"/>
        <v>Partner</v>
      </c>
      <c r="G180" s="131" t="s">
        <v>868</v>
      </c>
      <c r="H180" s="131" t="s">
        <v>869</v>
      </c>
      <c r="I180" s="131" t="s">
        <v>192</v>
      </c>
      <c r="J180" s="131" t="s">
        <v>870</v>
      </c>
      <c r="K180" s="131" t="s">
        <v>862</v>
      </c>
      <c r="L180" s="59">
        <v>37002</v>
      </c>
      <c r="M180" s="59">
        <v>44316</v>
      </c>
      <c r="N180" s="21">
        <v>1</v>
      </c>
      <c r="O180" s="77">
        <f t="shared" si="52"/>
        <v>157</v>
      </c>
      <c r="P180" s="78">
        <f t="shared" si="53"/>
        <v>157</v>
      </c>
      <c r="Q180" s="19" t="str">
        <f t="shared" si="54"/>
        <v/>
      </c>
      <c r="R180" s="20">
        <f t="shared" si="55"/>
        <v>1</v>
      </c>
    </row>
    <row r="181" spans="2:18" s="20" customFormat="1" x14ac:dyDescent="0.35">
      <c r="B181" s="131" t="s">
        <v>157</v>
      </c>
      <c r="C181" s="18" t="s">
        <v>13</v>
      </c>
      <c r="D181" s="52" t="str">
        <f t="shared" si="49"/>
        <v>Swedish Red Cross University College</v>
      </c>
      <c r="E181" s="52" t="str">
        <f t="shared" si="50"/>
        <v>Sweden</v>
      </c>
      <c r="F181" s="150" t="str">
        <f t="shared" si="51"/>
        <v>Partner</v>
      </c>
      <c r="G181" s="131" t="s">
        <v>868</v>
      </c>
      <c r="H181" s="131" t="s">
        <v>869</v>
      </c>
      <c r="I181" s="131" t="s">
        <v>192</v>
      </c>
      <c r="J181" s="131" t="s">
        <v>870</v>
      </c>
      <c r="K181" s="131" t="s">
        <v>871</v>
      </c>
      <c r="L181" s="59">
        <v>36971</v>
      </c>
      <c r="M181" s="59">
        <v>44286</v>
      </c>
      <c r="N181" s="21">
        <v>1</v>
      </c>
      <c r="O181" s="77">
        <f t="shared" si="52"/>
        <v>157</v>
      </c>
      <c r="P181" s="78">
        <f t="shared" si="53"/>
        <v>157</v>
      </c>
      <c r="Q181" s="19" t="str">
        <f t="shared" si="54"/>
        <v/>
      </c>
      <c r="R181" s="20">
        <f t="shared" si="55"/>
        <v>1</v>
      </c>
    </row>
    <row r="182" spans="2:18" s="20" customFormat="1" x14ac:dyDescent="0.35">
      <c r="B182" s="131" t="s">
        <v>157</v>
      </c>
      <c r="C182" s="18" t="s">
        <v>13</v>
      </c>
      <c r="D182" s="52" t="str">
        <f t="shared" si="49"/>
        <v>Swedish Red Cross University College</v>
      </c>
      <c r="E182" s="52" t="str">
        <f t="shared" si="50"/>
        <v>Sweden</v>
      </c>
      <c r="F182" s="150" t="str">
        <f t="shared" si="51"/>
        <v>Partner</v>
      </c>
      <c r="G182" s="131" t="s">
        <v>868</v>
      </c>
      <c r="H182" s="131" t="s">
        <v>869</v>
      </c>
      <c r="I182" s="131" t="s">
        <v>192</v>
      </c>
      <c r="J182" s="131" t="s">
        <v>872</v>
      </c>
      <c r="K182" s="131" t="s">
        <v>873</v>
      </c>
      <c r="L182" s="59">
        <v>36913</v>
      </c>
      <c r="M182" s="59">
        <v>44592</v>
      </c>
      <c r="N182" s="21">
        <v>1</v>
      </c>
      <c r="O182" s="77">
        <f t="shared" si="52"/>
        <v>157</v>
      </c>
      <c r="P182" s="78">
        <f t="shared" si="53"/>
        <v>157</v>
      </c>
      <c r="Q182" s="19" t="str">
        <f t="shared" si="54"/>
        <v/>
      </c>
      <c r="R182" s="20">
        <f t="shared" si="55"/>
        <v>1</v>
      </c>
    </row>
    <row r="183" spans="2:18" s="20" customFormat="1" ht="36" x14ac:dyDescent="0.35">
      <c r="B183" s="131" t="s">
        <v>157</v>
      </c>
      <c r="C183" s="18" t="s">
        <v>13</v>
      </c>
      <c r="D183" s="52" t="str">
        <f t="shared" si="49"/>
        <v>Swedish Red Cross University College</v>
      </c>
      <c r="E183" s="52" t="str">
        <f t="shared" si="50"/>
        <v>Sweden</v>
      </c>
      <c r="F183" s="150" t="str">
        <f t="shared" si="51"/>
        <v>Partner</v>
      </c>
      <c r="G183" s="131" t="s">
        <v>868</v>
      </c>
      <c r="H183" s="131" t="s">
        <v>869</v>
      </c>
      <c r="I183" s="131" t="s">
        <v>192</v>
      </c>
      <c r="J183" s="131" t="s">
        <v>874</v>
      </c>
      <c r="K183" s="131" t="s">
        <v>875</v>
      </c>
      <c r="L183" s="59">
        <v>37003</v>
      </c>
      <c r="M183" s="59">
        <v>44681</v>
      </c>
      <c r="N183" s="21">
        <v>1</v>
      </c>
      <c r="O183" s="77">
        <f t="shared" si="52"/>
        <v>157</v>
      </c>
      <c r="P183" s="78">
        <f t="shared" si="53"/>
        <v>157</v>
      </c>
      <c r="Q183" s="19" t="str">
        <f t="shared" si="54"/>
        <v/>
      </c>
      <c r="R183" s="20">
        <f t="shared" si="55"/>
        <v>1</v>
      </c>
    </row>
    <row r="184" spans="2:18" s="20" customFormat="1" ht="36" x14ac:dyDescent="0.35">
      <c r="B184" s="131" t="s">
        <v>157</v>
      </c>
      <c r="C184" s="18" t="s">
        <v>13</v>
      </c>
      <c r="D184" s="52" t="str">
        <f t="shared" si="49"/>
        <v>Swedish Red Cross University College</v>
      </c>
      <c r="E184" s="52" t="str">
        <f t="shared" si="50"/>
        <v>Sweden</v>
      </c>
      <c r="F184" s="150" t="str">
        <f t="shared" si="51"/>
        <v>Partner</v>
      </c>
      <c r="G184" s="131" t="s">
        <v>868</v>
      </c>
      <c r="H184" s="131" t="s">
        <v>869</v>
      </c>
      <c r="I184" s="131" t="s">
        <v>192</v>
      </c>
      <c r="J184" s="131" t="s">
        <v>874</v>
      </c>
      <c r="K184" s="131" t="s">
        <v>876</v>
      </c>
      <c r="L184" s="59">
        <v>37217</v>
      </c>
      <c r="M184" s="59">
        <v>44895</v>
      </c>
      <c r="N184" s="21">
        <v>1</v>
      </c>
      <c r="O184" s="77">
        <f t="shared" si="52"/>
        <v>157</v>
      </c>
      <c r="P184" s="78">
        <f t="shared" si="53"/>
        <v>157</v>
      </c>
      <c r="Q184" s="19" t="str">
        <f t="shared" si="54"/>
        <v/>
      </c>
      <c r="R184" s="20">
        <f t="shared" si="55"/>
        <v>1</v>
      </c>
    </row>
    <row r="185" spans="2:18" s="20" customFormat="1" ht="108" x14ac:dyDescent="0.35">
      <c r="B185" s="131" t="s">
        <v>157</v>
      </c>
      <c r="C185" s="18" t="s">
        <v>14</v>
      </c>
      <c r="D185" s="52" t="str">
        <f t="shared" si="49"/>
        <v>Ben-Gurion University of the Negev</v>
      </c>
      <c r="E185" s="52" t="str">
        <f t="shared" si="50"/>
        <v>Israel</v>
      </c>
      <c r="F185" s="150" t="str">
        <f t="shared" si="51"/>
        <v>Partner</v>
      </c>
      <c r="G185" s="131" t="s">
        <v>894</v>
      </c>
      <c r="H185" s="131" t="s">
        <v>895</v>
      </c>
      <c r="I185" s="131" t="s">
        <v>127</v>
      </c>
      <c r="J185" s="131" t="s">
        <v>896</v>
      </c>
      <c r="K185" s="131" t="s">
        <v>897</v>
      </c>
      <c r="L185" s="59">
        <v>44562</v>
      </c>
      <c r="M185" s="59">
        <v>44848</v>
      </c>
      <c r="N185" s="21">
        <v>10</v>
      </c>
      <c r="O185" s="77">
        <f t="shared" si="52"/>
        <v>166</v>
      </c>
      <c r="P185" s="78">
        <f t="shared" si="53"/>
        <v>1660</v>
      </c>
      <c r="Q185" s="19" t="str">
        <f t="shared" si="54"/>
        <v/>
      </c>
      <c r="R185" s="20">
        <f t="shared" si="55"/>
        <v>10</v>
      </c>
    </row>
    <row r="186" spans="2:18" s="20" customFormat="1" ht="198" x14ac:dyDescent="0.35">
      <c r="B186" s="131" t="s">
        <v>155</v>
      </c>
      <c r="C186" s="18" t="s">
        <v>14</v>
      </c>
      <c r="D186" s="52" t="str">
        <f t="shared" si="49"/>
        <v>Ben-Gurion University of the Negev</v>
      </c>
      <c r="E186" s="52" t="str">
        <f t="shared" si="50"/>
        <v>Israel</v>
      </c>
      <c r="F186" s="150" t="str">
        <f t="shared" si="51"/>
        <v>Partner</v>
      </c>
      <c r="G186" s="131" t="s">
        <v>894</v>
      </c>
      <c r="H186" s="131" t="s">
        <v>895</v>
      </c>
      <c r="I186" s="131" t="s">
        <v>126</v>
      </c>
      <c r="J186" s="131" t="s">
        <v>898</v>
      </c>
      <c r="K186" s="131" t="s">
        <v>899</v>
      </c>
      <c r="L186" s="59">
        <v>44562</v>
      </c>
      <c r="M186" s="59">
        <v>44848</v>
      </c>
      <c r="N186" s="21">
        <v>54</v>
      </c>
      <c r="O186" s="77">
        <f t="shared" si="52"/>
        <v>132</v>
      </c>
      <c r="P186" s="78">
        <f t="shared" si="53"/>
        <v>7128</v>
      </c>
      <c r="Q186" s="19" t="str">
        <f t="shared" si="54"/>
        <v/>
      </c>
      <c r="R186" s="20">
        <f t="shared" si="55"/>
        <v>54</v>
      </c>
    </row>
    <row r="187" spans="2:18" s="20" customFormat="1" x14ac:dyDescent="0.35">
      <c r="B187" s="131" t="s">
        <v>155</v>
      </c>
      <c r="C187" s="18" t="s">
        <v>14</v>
      </c>
      <c r="D187" s="52" t="str">
        <f t="shared" si="49"/>
        <v>Ben-Gurion University of the Negev</v>
      </c>
      <c r="E187" s="52" t="str">
        <f t="shared" si="50"/>
        <v>Israel</v>
      </c>
      <c r="F187" s="150" t="str">
        <f t="shared" si="51"/>
        <v>Partner</v>
      </c>
      <c r="G187" s="131" t="s">
        <v>894</v>
      </c>
      <c r="H187" s="131" t="s">
        <v>895</v>
      </c>
      <c r="I187" s="131" t="s">
        <v>193</v>
      </c>
      <c r="J187" s="131" t="s">
        <v>896</v>
      </c>
      <c r="K187" s="131" t="s">
        <v>900</v>
      </c>
      <c r="L187" s="59">
        <v>44562</v>
      </c>
      <c r="M187" s="59">
        <v>44848</v>
      </c>
      <c r="N187" s="21">
        <v>30</v>
      </c>
      <c r="O187" s="77">
        <f t="shared" si="52"/>
        <v>102</v>
      </c>
      <c r="P187" s="78">
        <f t="shared" si="53"/>
        <v>3060</v>
      </c>
      <c r="Q187" s="19" t="str">
        <f t="shared" si="54"/>
        <v/>
      </c>
      <c r="R187" s="20">
        <f t="shared" si="55"/>
        <v>30</v>
      </c>
    </row>
    <row r="188" spans="2:18" s="20" customFormat="1" ht="54" x14ac:dyDescent="0.35">
      <c r="B188" s="131" t="s">
        <v>194</v>
      </c>
      <c r="C188" s="18" t="s">
        <v>14</v>
      </c>
      <c r="D188" s="52" t="str">
        <f t="shared" si="49"/>
        <v>Ben-Gurion University of the Negev</v>
      </c>
      <c r="E188" s="52" t="str">
        <f t="shared" si="50"/>
        <v>Israel</v>
      </c>
      <c r="F188" s="150" t="str">
        <f t="shared" si="51"/>
        <v>Partner</v>
      </c>
      <c r="G188" s="131" t="s">
        <v>894</v>
      </c>
      <c r="H188" s="131" t="s">
        <v>895</v>
      </c>
      <c r="I188" s="131" t="s">
        <v>193</v>
      </c>
      <c r="J188" s="131" t="s">
        <v>658</v>
      </c>
      <c r="K188" s="131" t="s">
        <v>901</v>
      </c>
      <c r="L188" s="59">
        <v>44562</v>
      </c>
      <c r="M188" s="59">
        <v>44848</v>
      </c>
      <c r="N188" s="21">
        <v>18</v>
      </c>
      <c r="O188" s="77">
        <f t="shared" si="52"/>
        <v>102</v>
      </c>
      <c r="P188" s="78">
        <f t="shared" si="53"/>
        <v>1836</v>
      </c>
      <c r="Q188" s="19" t="str">
        <f t="shared" si="54"/>
        <v/>
      </c>
      <c r="R188" s="20">
        <f t="shared" si="55"/>
        <v>18</v>
      </c>
    </row>
    <row r="189" spans="2:18" s="20" customFormat="1" ht="54" x14ac:dyDescent="0.35">
      <c r="B189" s="131" t="s">
        <v>194</v>
      </c>
      <c r="C189" s="18" t="s">
        <v>14</v>
      </c>
      <c r="D189" s="52" t="str">
        <f t="shared" si="49"/>
        <v>Ben-Gurion University of the Negev</v>
      </c>
      <c r="E189" s="52" t="str">
        <f t="shared" si="50"/>
        <v>Israel</v>
      </c>
      <c r="F189" s="150" t="str">
        <f t="shared" si="51"/>
        <v>Partner</v>
      </c>
      <c r="G189" s="131" t="s">
        <v>894</v>
      </c>
      <c r="H189" s="131" t="s">
        <v>895</v>
      </c>
      <c r="I189" s="131" t="s">
        <v>192</v>
      </c>
      <c r="J189" s="131" t="s">
        <v>658</v>
      </c>
      <c r="K189" s="131" t="s">
        <v>902</v>
      </c>
      <c r="L189" s="59">
        <v>44562</v>
      </c>
      <c r="M189" s="59">
        <v>44848</v>
      </c>
      <c r="N189" s="21">
        <v>9</v>
      </c>
      <c r="O189" s="77">
        <f t="shared" si="52"/>
        <v>92</v>
      </c>
      <c r="P189" s="78">
        <f t="shared" si="53"/>
        <v>828</v>
      </c>
      <c r="Q189" s="19" t="str">
        <f t="shared" si="54"/>
        <v/>
      </c>
      <c r="R189" s="20">
        <f t="shared" si="55"/>
        <v>9</v>
      </c>
    </row>
    <row r="190" spans="2:18" s="20" customFormat="1" ht="36" x14ac:dyDescent="0.35">
      <c r="B190" s="131" t="s">
        <v>155</v>
      </c>
      <c r="C190" s="18" t="s">
        <v>14</v>
      </c>
      <c r="D190" s="52" t="str">
        <f t="shared" si="49"/>
        <v>Ben-Gurion University of the Negev</v>
      </c>
      <c r="E190" s="52" t="str">
        <f t="shared" si="50"/>
        <v>Israel</v>
      </c>
      <c r="F190" s="150" t="str">
        <f t="shared" si="51"/>
        <v>Partner</v>
      </c>
      <c r="G190" s="131" t="s">
        <v>903</v>
      </c>
      <c r="H190" s="131" t="s">
        <v>904</v>
      </c>
      <c r="I190" s="131" t="s">
        <v>192</v>
      </c>
      <c r="J190" s="131" t="s">
        <v>896</v>
      </c>
      <c r="K190" s="131" t="s">
        <v>905</v>
      </c>
      <c r="L190" s="59">
        <v>44470</v>
      </c>
      <c r="M190" s="59">
        <v>44560</v>
      </c>
      <c r="N190" s="21">
        <v>6</v>
      </c>
      <c r="O190" s="77">
        <f t="shared" si="52"/>
        <v>92</v>
      </c>
      <c r="P190" s="78">
        <f t="shared" si="53"/>
        <v>552</v>
      </c>
      <c r="Q190" s="19" t="str">
        <f t="shared" si="54"/>
        <v/>
      </c>
      <c r="R190" s="20">
        <f t="shared" si="55"/>
        <v>6</v>
      </c>
    </row>
    <row r="191" spans="2:18" s="20" customFormat="1" ht="36" x14ac:dyDescent="0.35">
      <c r="B191" s="131" t="s">
        <v>155</v>
      </c>
      <c r="C191" s="18" t="s">
        <v>14</v>
      </c>
      <c r="D191" s="52" t="str">
        <f t="shared" si="49"/>
        <v>Ben-Gurion University of the Negev</v>
      </c>
      <c r="E191" s="52" t="str">
        <f t="shared" si="50"/>
        <v>Israel</v>
      </c>
      <c r="F191" s="150" t="str">
        <f t="shared" si="51"/>
        <v>Partner</v>
      </c>
      <c r="G191" s="131" t="s">
        <v>903</v>
      </c>
      <c r="H191" s="131" t="s">
        <v>904</v>
      </c>
      <c r="I191" s="131" t="s">
        <v>192</v>
      </c>
      <c r="J191" s="131" t="s">
        <v>898</v>
      </c>
      <c r="K191" s="131" t="s">
        <v>905</v>
      </c>
      <c r="L191" s="59">
        <v>44562</v>
      </c>
      <c r="M191" s="59">
        <v>44848</v>
      </c>
      <c r="N191" s="21">
        <v>10</v>
      </c>
      <c r="O191" s="77">
        <f t="shared" si="52"/>
        <v>92</v>
      </c>
      <c r="P191" s="78">
        <f t="shared" si="53"/>
        <v>920</v>
      </c>
      <c r="Q191" s="19" t="str">
        <f t="shared" si="54"/>
        <v/>
      </c>
      <c r="R191" s="20">
        <f t="shared" si="55"/>
        <v>10</v>
      </c>
    </row>
    <row r="192" spans="2:18" s="20" customFormat="1" ht="36" x14ac:dyDescent="0.35">
      <c r="B192" s="131" t="s">
        <v>155</v>
      </c>
      <c r="C192" s="18" t="s">
        <v>14</v>
      </c>
      <c r="D192" s="52" t="str">
        <f t="shared" si="49"/>
        <v>Ben-Gurion University of the Negev</v>
      </c>
      <c r="E192" s="52" t="str">
        <f t="shared" si="50"/>
        <v>Israel</v>
      </c>
      <c r="F192" s="150" t="str">
        <f t="shared" si="51"/>
        <v>Partner</v>
      </c>
      <c r="G192" s="131" t="s">
        <v>903</v>
      </c>
      <c r="H192" s="131" t="s">
        <v>904</v>
      </c>
      <c r="I192" s="131" t="s">
        <v>193</v>
      </c>
      <c r="J192" s="131" t="s">
        <v>898</v>
      </c>
      <c r="K192" s="131" t="s">
        <v>905</v>
      </c>
      <c r="L192" s="59">
        <v>44562</v>
      </c>
      <c r="M192" s="59">
        <v>44848</v>
      </c>
      <c r="N192" s="21">
        <v>10</v>
      </c>
      <c r="O192" s="77">
        <f t="shared" si="52"/>
        <v>102</v>
      </c>
      <c r="P192" s="78">
        <f t="shared" si="53"/>
        <v>1020</v>
      </c>
      <c r="Q192" s="19" t="str">
        <f t="shared" si="54"/>
        <v/>
      </c>
      <c r="R192" s="20">
        <f t="shared" si="55"/>
        <v>10</v>
      </c>
    </row>
    <row r="193" spans="2:18" s="20" customFormat="1" ht="54" x14ac:dyDescent="0.35">
      <c r="B193" s="131" t="s">
        <v>157</v>
      </c>
      <c r="C193" s="18" t="s">
        <v>14</v>
      </c>
      <c r="D193" s="52" t="str">
        <f t="shared" si="49"/>
        <v>Ben-Gurion University of the Negev</v>
      </c>
      <c r="E193" s="52" t="str">
        <f t="shared" si="50"/>
        <v>Israel</v>
      </c>
      <c r="F193" s="150" t="str">
        <f t="shared" si="51"/>
        <v>Partner</v>
      </c>
      <c r="G193" s="131" t="s">
        <v>906</v>
      </c>
      <c r="H193" s="131" t="s">
        <v>907</v>
      </c>
      <c r="I193" s="131" t="s">
        <v>192</v>
      </c>
      <c r="J193" s="131" t="s">
        <v>896</v>
      </c>
      <c r="K193" s="131" t="s">
        <v>908</v>
      </c>
      <c r="L193" s="59">
        <v>44835</v>
      </c>
      <c r="M193" s="59">
        <v>44848</v>
      </c>
      <c r="N193" s="21">
        <v>3</v>
      </c>
      <c r="O193" s="77">
        <f t="shared" si="52"/>
        <v>92</v>
      </c>
      <c r="P193" s="78">
        <f t="shared" si="53"/>
        <v>276</v>
      </c>
      <c r="Q193" s="19" t="str">
        <f t="shared" si="54"/>
        <v/>
      </c>
      <c r="R193" s="20">
        <f t="shared" si="55"/>
        <v>3</v>
      </c>
    </row>
    <row r="194" spans="2:18" s="20" customFormat="1" ht="54" x14ac:dyDescent="0.35">
      <c r="B194" s="131" t="s">
        <v>157</v>
      </c>
      <c r="C194" s="18" t="s">
        <v>14</v>
      </c>
      <c r="D194" s="52" t="str">
        <f t="shared" si="49"/>
        <v>Ben-Gurion University of the Negev</v>
      </c>
      <c r="E194" s="52" t="str">
        <f t="shared" si="50"/>
        <v>Israel</v>
      </c>
      <c r="F194" s="150" t="str">
        <f t="shared" si="51"/>
        <v>Partner</v>
      </c>
      <c r="G194" s="131" t="s">
        <v>906</v>
      </c>
      <c r="H194" s="131" t="s">
        <v>907</v>
      </c>
      <c r="I194" s="131" t="s">
        <v>192</v>
      </c>
      <c r="J194" s="131" t="s">
        <v>658</v>
      </c>
      <c r="K194" s="131" t="s">
        <v>908</v>
      </c>
      <c r="L194" s="59">
        <v>44835</v>
      </c>
      <c r="M194" s="59">
        <v>44848</v>
      </c>
      <c r="N194" s="21">
        <v>2</v>
      </c>
      <c r="O194" s="77">
        <f t="shared" si="52"/>
        <v>92</v>
      </c>
      <c r="P194" s="78">
        <f t="shared" si="53"/>
        <v>184</v>
      </c>
      <c r="Q194" s="19" t="str">
        <f t="shared" si="54"/>
        <v/>
      </c>
      <c r="R194" s="20">
        <f t="shared" si="55"/>
        <v>2</v>
      </c>
    </row>
    <row r="195" spans="2:18" s="20" customFormat="1" ht="54" x14ac:dyDescent="0.35">
      <c r="B195" s="131" t="s">
        <v>157</v>
      </c>
      <c r="C195" s="18" t="s">
        <v>14</v>
      </c>
      <c r="D195" s="52" t="str">
        <f t="shared" si="49"/>
        <v>Ben-Gurion University of the Negev</v>
      </c>
      <c r="E195" s="52" t="str">
        <f t="shared" si="50"/>
        <v>Israel</v>
      </c>
      <c r="F195" s="150" t="str">
        <f t="shared" si="51"/>
        <v>Partner</v>
      </c>
      <c r="G195" s="131" t="s">
        <v>906</v>
      </c>
      <c r="H195" s="131" t="s">
        <v>907</v>
      </c>
      <c r="I195" s="131" t="s">
        <v>193</v>
      </c>
      <c r="J195" s="131" t="s">
        <v>896</v>
      </c>
      <c r="K195" s="131" t="s">
        <v>908</v>
      </c>
      <c r="L195" s="59">
        <v>44835</v>
      </c>
      <c r="M195" s="59">
        <v>44848</v>
      </c>
      <c r="N195" s="21">
        <v>1</v>
      </c>
      <c r="O195" s="77">
        <f t="shared" si="52"/>
        <v>102</v>
      </c>
      <c r="P195" s="78">
        <f t="shared" si="53"/>
        <v>102</v>
      </c>
      <c r="Q195" s="19" t="str">
        <f t="shared" si="54"/>
        <v/>
      </c>
      <c r="R195" s="20">
        <f t="shared" si="55"/>
        <v>1</v>
      </c>
    </row>
    <row r="196" spans="2:18" s="20" customFormat="1" ht="36" x14ac:dyDescent="0.35">
      <c r="B196" s="131" t="s">
        <v>155</v>
      </c>
      <c r="C196" s="18" t="s">
        <v>15</v>
      </c>
      <c r="D196" s="52" t="str">
        <f t="shared" si="49"/>
        <v>Maastricht University</v>
      </c>
      <c r="E196" s="52" t="str">
        <f t="shared" si="50"/>
        <v>Netherlands</v>
      </c>
      <c r="F196" s="150" t="str">
        <f t="shared" si="51"/>
        <v>Partner</v>
      </c>
      <c r="G196" s="131" t="s">
        <v>953</v>
      </c>
      <c r="H196" s="131" t="s">
        <v>954</v>
      </c>
      <c r="I196" s="131" t="s">
        <v>126</v>
      </c>
      <c r="J196" s="131" t="s">
        <v>955</v>
      </c>
      <c r="K196" s="131" t="s">
        <v>960</v>
      </c>
      <c r="L196" s="59">
        <v>44075</v>
      </c>
      <c r="M196" s="59">
        <v>44286</v>
      </c>
      <c r="N196" s="21">
        <v>2</v>
      </c>
      <c r="O196" s="77">
        <f t="shared" si="52"/>
        <v>241</v>
      </c>
      <c r="P196" s="78">
        <f t="shared" si="53"/>
        <v>482</v>
      </c>
      <c r="Q196" s="19" t="str">
        <f t="shared" si="54"/>
        <v/>
      </c>
      <c r="R196" s="20">
        <f t="shared" si="55"/>
        <v>2</v>
      </c>
    </row>
    <row r="197" spans="2:18" s="20" customFormat="1" x14ac:dyDescent="0.35">
      <c r="B197" s="131" t="s">
        <v>157</v>
      </c>
      <c r="C197" s="18" t="s">
        <v>15</v>
      </c>
      <c r="D197" s="52" t="str">
        <f t="shared" si="49"/>
        <v>Maastricht University</v>
      </c>
      <c r="E197" s="52" t="str">
        <f t="shared" si="50"/>
        <v>Netherlands</v>
      </c>
      <c r="F197" s="150" t="str">
        <f t="shared" si="51"/>
        <v>Partner</v>
      </c>
      <c r="G197" s="131" t="s">
        <v>953</v>
      </c>
      <c r="H197" s="131" t="s">
        <v>954</v>
      </c>
      <c r="I197" s="131" t="s">
        <v>127</v>
      </c>
      <c r="J197" s="131" t="s">
        <v>955</v>
      </c>
      <c r="K197" s="131" t="s">
        <v>961</v>
      </c>
      <c r="L197" s="59">
        <v>44287</v>
      </c>
      <c r="M197" s="59">
        <v>44561</v>
      </c>
      <c r="N197" s="21">
        <v>3</v>
      </c>
      <c r="O197" s="77">
        <f t="shared" si="52"/>
        <v>294</v>
      </c>
      <c r="P197" s="78">
        <f t="shared" si="53"/>
        <v>882</v>
      </c>
      <c r="Q197" s="19" t="str">
        <f t="shared" si="54"/>
        <v/>
      </c>
      <c r="R197" s="20">
        <f t="shared" si="55"/>
        <v>3</v>
      </c>
    </row>
    <row r="198" spans="2:18" s="20" customFormat="1" x14ac:dyDescent="0.35">
      <c r="B198" s="131" t="s">
        <v>155</v>
      </c>
      <c r="C198" s="18" t="s">
        <v>15</v>
      </c>
      <c r="D198" s="52" t="str">
        <f t="shared" si="49"/>
        <v>Maastricht University</v>
      </c>
      <c r="E198" s="52" t="str">
        <f t="shared" si="50"/>
        <v>Netherlands</v>
      </c>
      <c r="F198" s="150" t="str">
        <f t="shared" si="51"/>
        <v>Partner</v>
      </c>
      <c r="G198" s="131" t="s">
        <v>953</v>
      </c>
      <c r="H198" s="131" t="s">
        <v>954</v>
      </c>
      <c r="I198" s="131" t="s">
        <v>126</v>
      </c>
      <c r="J198" s="131" t="s">
        <v>955</v>
      </c>
      <c r="K198" s="131" t="s">
        <v>962</v>
      </c>
      <c r="L198" s="59">
        <v>44562</v>
      </c>
      <c r="M198" s="59">
        <v>44895</v>
      </c>
      <c r="N198" s="21">
        <v>19</v>
      </c>
      <c r="O198" s="77">
        <f t="shared" si="52"/>
        <v>241</v>
      </c>
      <c r="P198" s="78">
        <f t="shared" si="53"/>
        <v>4579</v>
      </c>
      <c r="Q198" s="19" t="str">
        <f t="shared" si="54"/>
        <v/>
      </c>
      <c r="R198" s="20">
        <f t="shared" si="55"/>
        <v>19</v>
      </c>
    </row>
    <row r="199" spans="2:18" s="20" customFormat="1" ht="36" x14ac:dyDescent="0.35">
      <c r="B199" s="131" t="s">
        <v>156</v>
      </c>
      <c r="C199" s="18" t="s">
        <v>15</v>
      </c>
      <c r="D199" s="52" t="str">
        <f t="shared" si="49"/>
        <v>Maastricht University</v>
      </c>
      <c r="E199" s="52" t="str">
        <f t="shared" si="50"/>
        <v>Netherlands</v>
      </c>
      <c r="F199" s="150" t="str">
        <f t="shared" si="51"/>
        <v>Partner</v>
      </c>
      <c r="G199" s="131" t="s">
        <v>956</v>
      </c>
      <c r="H199" s="131" t="s">
        <v>957</v>
      </c>
      <c r="I199" s="131" t="s">
        <v>126</v>
      </c>
      <c r="J199" s="131" t="s">
        <v>955</v>
      </c>
      <c r="K199" s="131" t="s">
        <v>960</v>
      </c>
      <c r="L199" s="59">
        <v>44075</v>
      </c>
      <c r="M199" s="59">
        <v>44286</v>
      </c>
      <c r="N199" s="21">
        <v>3</v>
      </c>
      <c r="O199" s="77">
        <f t="shared" si="52"/>
        <v>241</v>
      </c>
      <c r="P199" s="78">
        <f t="shared" si="53"/>
        <v>723</v>
      </c>
      <c r="Q199" s="19" t="str">
        <f t="shared" si="54"/>
        <v/>
      </c>
      <c r="R199" s="20">
        <f t="shared" si="55"/>
        <v>3</v>
      </c>
    </row>
    <row r="200" spans="2:18" s="20" customFormat="1" x14ac:dyDescent="0.35">
      <c r="B200" s="131" t="s">
        <v>155</v>
      </c>
      <c r="C200" s="18" t="s">
        <v>15</v>
      </c>
      <c r="D200" s="52" t="str">
        <f t="shared" si="49"/>
        <v>Maastricht University</v>
      </c>
      <c r="E200" s="52" t="str">
        <f t="shared" si="50"/>
        <v>Netherlands</v>
      </c>
      <c r="F200" s="150" t="str">
        <f t="shared" si="51"/>
        <v>Partner</v>
      </c>
      <c r="G200" s="131" t="s">
        <v>956</v>
      </c>
      <c r="H200" s="131" t="s">
        <v>957</v>
      </c>
      <c r="I200" s="131" t="s">
        <v>127</v>
      </c>
      <c r="J200" s="131" t="s">
        <v>955</v>
      </c>
      <c r="K200" s="131" t="s">
        <v>961</v>
      </c>
      <c r="L200" s="59">
        <v>44287</v>
      </c>
      <c r="M200" s="59">
        <v>44561</v>
      </c>
      <c r="N200" s="21">
        <v>4</v>
      </c>
      <c r="O200" s="77">
        <f t="shared" si="52"/>
        <v>294</v>
      </c>
      <c r="P200" s="78">
        <f t="shared" si="53"/>
        <v>1176</v>
      </c>
      <c r="Q200" s="19" t="str">
        <f t="shared" si="54"/>
        <v/>
      </c>
      <c r="R200" s="20">
        <f t="shared" si="55"/>
        <v>4</v>
      </c>
    </row>
    <row r="201" spans="2:18" s="20" customFormat="1" x14ac:dyDescent="0.35">
      <c r="B201" s="131" t="s">
        <v>157</v>
      </c>
      <c r="C201" s="18" t="s">
        <v>15</v>
      </c>
      <c r="D201" s="52" t="str">
        <f t="shared" si="49"/>
        <v>Maastricht University</v>
      </c>
      <c r="E201" s="52" t="str">
        <f t="shared" si="50"/>
        <v>Netherlands</v>
      </c>
      <c r="F201" s="150" t="str">
        <f t="shared" si="51"/>
        <v>Partner</v>
      </c>
      <c r="G201" s="131" t="s">
        <v>956</v>
      </c>
      <c r="H201" s="131" t="s">
        <v>957</v>
      </c>
      <c r="I201" s="131" t="s">
        <v>126</v>
      </c>
      <c r="J201" s="131" t="s">
        <v>955</v>
      </c>
      <c r="K201" s="131" t="s">
        <v>962</v>
      </c>
      <c r="L201" s="59">
        <v>44562</v>
      </c>
      <c r="M201" s="59">
        <v>44895</v>
      </c>
      <c r="N201" s="21">
        <v>20</v>
      </c>
      <c r="O201" s="77">
        <f t="shared" si="52"/>
        <v>241</v>
      </c>
      <c r="P201" s="78">
        <f t="shared" si="53"/>
        <v>4820</v>
      </c>
      <c r="Q201" s="19" t="str">
        <f t="shared" si="54"/>
        <v/>
      </c>
      <c r="R201" s="20">
        <f t="shared" si="55"/>
        <v>20</v>
      </c>
    </row>
    <row r="202" spans="2:18" s="20" customFormat="1" ht="36" x14ac:dyDescent="0.35">
      <c r="B202" s="131" t="s">
        <v>157</v>
      </c>
      <c r="C202" s="18" t="s">
        <v>15</v>
      </c>
      <c r="D202" s="52" t="str">
        <f t="shared" si="49"/>
        <v>Maastricht University</v>
      </c>
      <c r="E202" s="52" t="str">
        <f t="shared" si="50"/>
        <v>Netherlands</v>
      </c>
      <c r="F202" s="150" t="str">
        <f t="shared" si="51"/>
        <v>Partner</v>
      </c>
      <c r="G202" s="131" t="s">
        <v>958</v>
      </c>
      <c r="H202" s="131" t="s">
        <v>959</v>
      </c>
      <c r="I202" s="131" t="s">
        <v>192</v>
      </c>
      <c r="J202" s="131" t="s">
        <v>955</v>
      </c>
      <c r="K202" s="131" t="s">
        <v>963</v>
      </c>
      <c r="L202" s="59">
        <v>44562</v>
      </c>
      <c r="M202" s="59">
        <v>44895</v>
      </c>
      <c r="N202" s="21">
        <v>15</v>
      </c>
      <c r="O202" s="77">
        <f t="shared" si="52"/>
        <v>157</v>
      </c>
      <c r="P202" s="78">
        <f t="shared" si="53"/>
        <v>2355</v>
      </c>
      <c r="Q202" s="19" t="str">
        <f t="shared" si="54"/>
        <v/>
      </c>
      <c r="R202" s="20">
        <f t="shared" si="55"/>
        <v>15</v>
      </c>
    </row>
  </sheetData>
  <sheetProtection algorithmName="SHA-512" hashValue="QjECoXXPXi5QUMgY7zE9dVw5ZTqQzXwOmgVBF1FpaHlzmZXGY9sEnJBsW7o0FGdUskL1notnr0USkTOMlsfj5Q==" saltValue="aDHxi4gKp516L0trT2lz8Q==" spinCount="100000" sheet="1" objects="1" scenarios="1" selectLockedCells="1"/>
  <dataConsolidate/>
  <mergeCells count="4">
    <mergeCell ref="B2:Q2"/>
    <mergeCell ref="B4:C6"/>
    <mergeCell ref="D4:D6"/>
    <mergeCell ref="E4:E6"/>
  </mergeCells>
  <conditionalFormatting sqref="Q9:Q202">
    <cfRule type="containsText" dxfId="63" priority="937" operator="containsText" text="Error">
      <formula>NOT(ISERROR(SEARCH("Error",Q9)))</formula>
    </cfRule>
  </conditionalFormatting>
  <conditionalFormatting sqref="P9:P202">
    <cfRule type="expression" dxfId="62" priority="269">
      <formula>N9&gt;(M9-L9)+1</formula>
    </cfRule>
  </conditionalFormatting>
  <conditionalFormatting sqref="E4:F6">
    <cfRule type="cellIs" dxfId="61" priority="330" operator="notEqual">
      <formula>""</formula>
    </cfRule>
  </conditionalFormatting>
  <conditionalFormatting sqref="E9:E202">
    <cfRule type="expression" dxfId="60" priority="328">
      <formula>COUNTIF(CountryALL,E9)=0</formula>
    </cfRule>
  </conditionalFormatting>
  <conditionalFormatting sqref="D9:D202">
    <cfRule type="cellIs" dxfId="59" priority="327" operator="equal">
      <formula>""</formula>
    </cfRule>
  </conditionalFormatting>
  <conditionalFormatting sqref="F9:F202">
    <cfRule type="expression" dxfId="58" priority="136">
      <formula>COUNTIF(Role_Code,F9)=0</formula>
    </cfRule>
  </conditionalFormatting>
  <dataValidations xWindow="1088" yWindow="713" count="10">
    <dataValidation allowBlank="1" showInputMessage="1" showErrorMessage="1" error="Please encode short description and Results Achieved" prompt="Please encode short description and Results Achieved" sqref="K9:K202" xr:uid="{00000000-0002-0000-0400-000004000000}"/>
    <dataValidation type="whole" allowBlank="1" showInputMessage="1" showErrorMessage="1" error="Format error (Whole number only)" prompt="Please encode number of days (Whole number only)" sqref="N9:N202" xr:uid="{00000000-0002-0000-0400-000000000000}">
      <formula1>0</formula1>
      <formula2>1000000</formula2>
    </dataValidation>
    <dataValidation type="list" allowBlank="1" showInputMessage="1" showErrorMessage="1" error="Click arrow to select Work Package" prompt="Click arrow to select Work Package" sqref="B9:B202" xr:uid="{00000000-0002-0000-0400-000001000000}">
      <formula1>WorkPackage</formula1>
    </dataValidation>
    <dataValidation type="list" allowBlank="1" showInputMessage="1" showErrorMessage="1" error="Click arrow to select Partner N°" prompt="Click arrow to select Partner N°" sqref="C9:C202" xr:uid="{00000000-0002-0000-0400-000002000000}">
      <formula1>PartnerN°</formula1>
    </dataValidation>
    <dataValidation type="list" allowBlank="1" showInputMessage="1" showErrorMessage="1" error="Please click arrow to select Category of Tasks" prompt="Please click arrow to select Category of Tasks" sqref="I9:I202" xr:uid="{00000000-0002-0000-0400-000003000000}">
      <formula1>StaffCat</formula1>
    </dataValidation>
    <dataValidation allowBlank="1" showInputMessage="1" showErrorMessage="1" error="Please encode name of the staff member" prompt="Please encode name of the staff member" sqref="H9:H202" xr:uid="{00000000-0002-0000-0400-000005000000}"/>
    <dataValidation allowBlank="1" showInputMessage="1" showErrorMessage="1" error="Please encode supporting document ref." prompt="Please encode supporting document ref." sqref="G9:G202" xr:uid="{00000000-0002-0000-0400-000006000000}"/>
    <dataValidation type="date" allowBlank="1" showInputMessage="1" showErrorMessage="1" error="Please encode date (format must be dd/mm/yy)" prompt="Please encode date (format must be dd/mm/yy)" sqref="L9:M202" xr:uid="{00000000-0002-0000-0400-000007000000}">
      <formula1>36526</formula1>
      <formula2>55153</formula2>
    </dataValidation>
    <dataValidation allowBlank="1" showInputMessage="1" errorTitle="Warning: Max Ceilings exceeded" error="Please be aware that this exceed the &quot;Ceilings&quot; for the maximum amounts for staff cost by country" sqref="O9:O202" xr:uid="{00000000-0002-0000-0400-000008000000}"/>
    <dataValidation allowBlank="1" showInputMessage="1" showErrorMessage="1" error="Please encode Activity Number_x000a_(as in the table of Activities and Results)" prompt="Please encode Activity Number_x000a_(as in the table of Activities and Results)" sqref="J9:J202" xr:uid="{00000000-0002-0000-0400-000009000000}"/>
  </dataValidations>
  <printOptions horizontalCentered="1"/>
  <pageMargins left="0.23622047244094491" right="0.23622047244094491" top="0.39370078740157483" bottom="0.74803149606299213" header="0.31496062992125984" footer="0.31496062992125984"/>
  <pageSetup paperSize="9" scale="30" fitToHeight="0" orientation="landscape"/>
  <headerFooter>
    <oddFooter xml:space="preserve">&amp;CPage &amp;P of 3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225" r:id="rId3" name="Button 1">
              <controlPr defaultSize="0" print="0" autoFill="0" autoPict="0" macro="[0]!AddRow">
                <anchor moveWithCells="1" sizeWithCells="1">
                  <from>
                    <xdr:col>1</xdr:col>
                    <xdr:colOff>38100</xdr:colOff>
                    <xdr:row>1</xdr:row>
                    <xdr:rowOff>63500</xdr:rowOff>
                  </from>
                  <to>
                    <xdr:col>1</xdr:col>
                    <xdr:colOff>1485900</xdr:colOff>
                    <xdr:row>1</xdr:row>
                    <xdr:rowOff>533400</xdr:rowOff>
                  </to>
                </anchor>
              </controlPr>
            </control>
          </mc:Choice>
        </mc:AlternateContent>
        <mc:AlternateContent xmlns:mc="http://schemas.openxmlformats.org/markup-compatibility/2006">
          <mc:Choice Requires="x14">
            <control shapeId="3226" r:id="rId4" name="Button 2">
              <controlPr defaultSize="0" print="0" autoFill="0" autoPict="0" macro="[0]!DeleteRow">
                <anchor moveWithCells="1" sizeWithCells="1">
                  <from>
                    <xdr:col>1</xdr:col>
                    <xdr:colOff>1524000</xdr:colOff>
                    <xdr:row>1</xdr:row>
                    <xdr:rowOff>63500</xdr:rowOff>
                  </from>
                  <to>
                    <xdr:col>2</xdr:col>
                    <xdr:colOff>114300</xdr:colOff>
                    <xdr:row>1</xdr:row>
                    <xdr:rowOff>533400</xdr:rowOff>
                  </to>
                </anchor>
              </controlPr>
            </control>
          </mc:Choice>
        </mc:AlternateContent>
        <mc:AlternateContent xmlns:mc="http://schemas.openxmlformats.org/markup-compatibility/2006">
          <mc:Choice Requires="x14">
            <control shapeId="3231" r:id="rId5" name="Button 3">
              <controlPr defaultSize="0" print="0" autoFill="0" autoPict="0" macro="[0]!DuplicateRow">
                <anchor moveWithCells="1">
                  <from>
                    <xdr:col>2</xdr:col>
                    <xdr:colOff>165100</xdr:colOff>
                    <xdr:row>1</xdr:row>
                    <xdr:rowOff>63500</xdr:rowOff>
                  </from>
                  <to>
                    <xdr:col>3</xdr:col>
                    <xdr:colOff>876300</xdr:colOff>
                    <xdr:row>1</xdr:row>
                    <xdr:rowOff>533400</xdr:rowOff>
                  </to>
                </anchor>
              </controlPr>
            </control>
          </mc:Choice>
        </mc:AlternateContent>
        <mc:AlternateContent xmlns:mc="http://schemas.openxmlformats.org/markup-compatibility/2006">
          <mc:Choice Requires="x14">
            <control shapeId="3234" r:id="rId6" name="Button 3">
              <controlPr defaultSize="0" print="0" autoFill="0" autoPict="0" macro="[0]!Export_Staff">
                <anchor moveWithCells="1">
                  <from>
                    <xdr:col>3</xdr:col>
                    <xdr:colOff>914400</xdr:colOff>
                    <xdr:row>1</xdr:row>
                    <xdr:rowOff>63500</xdr:rowOff>
                  </from>
                  <to>
                    <xdr:col>3</xdr:col>
                    <xdr:colOff>2349500</xdr:colOff>
                    <xdr:row>1</xdr:row>
                    <xdr:rowOff>533400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theme="4" tint="0.59999389629810485"/>
    <pageSetUpPr fitToPage="1"/>
  </sheetPr>
  <dimension ref="B1:Z53"/>
  <sheetViews>
    <sheetView showGridLines="0" topLeftCell="K1" zoomScale="70" zoomScaleNormal="70" zoomScaleSheetLayoutView="55" zoomScalePageLayoutView="70" workbookViewId="0">
      <pane ySplit="9" topLeftCell="A10" activePane="bottomLeft" state="frozen"/>
      <selection pane="bottomLeft" activeCell="P19" sqref="P19"/>
    </sheetView>
  </sheetViews>
  <sheetFormatPr defaultColWidth="9.1796875" defaultRowHeight="18" x14ac:dyDescent="0.4"/>
  <cols>
    <col min="1" max="1" width="1.6328125" style="53" customWidth="1"/>
    <col min="2" max="2" width="42.6328125" style="53" customWidth="1"/>
    <col min="3" max="3" width="10.6328125" style="53" customWidth="1"/>
    <col min="4" max="5" width="50.6328125" style="53" customWidth="1"/>
    <col min="6" max="6" width="25.6328125" style="155" customWidth="1"/>
    <col min="7" max="7" width="25.6328125" style="53" customWidth="1"/>
    <col min="8" max="8" width="30.6328125" style="53" customWidth="1"/>
    <col min="9" max="9" width="15.6328125" style="53" customWidth="1"/>
    <col min="10" max="10" width="50.6328125" style="53" customWidth="1"/>
    <col min="11" max="11" width="37.1796875" style="53" customWidth="1"/>
    <col min="12" max="13" width="30.6328125" style="53" customWidth="1"/>
    <col min="14" max="15" width="18.6328125" style="53" customWidth="1"/>
    <col min="16" max="17" width="15.6328125" style="53" customWidth="1"/>
    <col min="18" max="23" width="20.6328125" style="53" customWidth="1"/>
    <col min="24" max="24" width="11.6328125" style="53" customWidth="1"/>
    <col min="25" max="25" width="1.6328125" style="144" hidden="1" customWidth="1"/>
    <col min="26" max="26" width="1.6328125" style="53" hidden="1" customWidth="1"/>
    <col min="27" max="27" width="1.6328125" style="53" customWidth="1"/>
    <col min="28" max="16384" width="9.1796875" style="53"/>
  </cols>
  <sheetData>
    <row r="1" spans="2:26" ht="8.25" customHeight="1" x14ac:dyDescent="0.4"/>
    <row r="2" spans="2:26" s="132" customFormat="1" ht="45" customHeight="1" x14ac:dyDescent="0.4">
      <c r="B2" s="258" t="s">
        <v>380</v>
      </c>
      <c r="C2" s="258"/>
      <c r="D2" s="258"/>
      <c r="E2" s="258"/>
      <c r="F2" s="258"/>
      <c r="G2" s="258"/>
      <c r="H2" s="258"/>
      <c r="I2" s="258"/>
      <c r="J2" s="258"/>
      <c r="K2" s="258"/>
      <c r="L2" s="258"/>
      <c r="M2" s="258"/>
      <c r="N2" s="258"/>
      <c r="O2" s="258"/>
      <c r="P2" s="258"/>
      <c r="Q2" s="258"/>
      <c r="R2" s="259"/>
      <c r="S2" s="259"/>
      <c r="T2" s="259"/>
      <c r="U2" s="259"/>
      <c r="V2" s="259"/>
      <c r="W2" s="259"/>
      <c r="X2" s="259"/>
      <c r="Y2" s="143"/>
    </row>
    <row r="3" spans="2:26" s="132" customFormat="1" ht="8.25" customHeight="1" x14ac:dyDescent="0.4">
      <c r="B3" s="133"/>
      <c r="C3" s="134"/>
      <c r="D3" s="134"/>
      <c r="E3" s="134"/>
      <c r="F3" s="134"/>
      <c r="G3" s="134"/>
      <c r="H3" s="134"/>
      <c r="I3" s="134"/>
      <c r="J3" s="134"/>
      <c r="K3" s="134"/>
      <c r="L3" s="134"/>
      <c r="O3" s="108"/>
      <c r="R3" s="271" t="s">
        <v>392</v>
      </c>
      <c r="S3" s="262" t="s">
        <v>406</v>
      </c>
      <c r="T3" s="263"/>
      <c r="U3" s="263"/>
      <c r="V3" s="263"/>
      <c r="W3" s="263"/>
      <c r="X3" s="264"/>
      <c r="Y3" s="143"/>
    </row>
    <row r="4" spans="2:26" s="132" customFormat="1" ht="35.25" customHeight="1" x14ac:dyDescent="0.4">
      <c r="B4" s="260" t="s">
        <v>368</v>
      </c>
      <c r="C4" s="261"/>
      <c r="D4" s="162">
        <f>SUMIFS(U:U,Y:Y,1,X:X,"&lt;&gt;Error")</f>
        <v>11545</v>
      </c>
      <c r="E4" s="135" t="str">
        <f>IF(D4&gt;ROUND('Final financial statement'!D13*1.1,2),"Exceeds Grant Awarded + 10%","")</f>
        <v/>
      </c>
      <c r="F4" s="135"/>
      <c r="N4" s="108"/>
      <c r="O4" s="108"/>
      <c r="P4" s="122"/>
      <c r="Q4" s="122"/>
      <c r="R4" s="272"/>
      <c r="S4" s="265"/>
      <c r="T4" s="266"/>
      <c r="U4" s="266"/>
      <c r="V4" s="266"/>
      <c r="W4" s="266"/>
      <c r="X4" s="267"/>
      <c r="Y4" s="143"/>
    </row>
    <row r="5" spans="2:26" s="132" customFormat="1" ht="35.25" customHeight="1" x14ac:dyDescent="0.4">
      <c r="B5" s="260" t="s">
        <v>369</v>
      </c>
      <c r="C5" s="261"/>
      <c r="D5" s="162">
        <f>SUMIFS(U:U,Y:Y,2,X:X,"&lt;&gt;Error")</f>
        <v>0</v>
      </c>
      <c r="E5" s="135" t="str">
        <f>IF(D5&gt;ROUND('Final financial statement'!D17*1.1,2),"Exceeds Grant Awarded + 10%","")</f>
        <v/>
      </c>
      <c r="F5" s="135"/>
      <c r="N5" s="108"/>
      <c r="O5" s="108"/>
      <c r="P5" s="122"/>
      <c r="Q5" s="122"/>
      <c r="R5" s="272"/>
      <c r="S5" s="265"/>
      <c r="T5" s="266"/>
      <c r="U5" s="266"/>
      <c r="V5" s="266"/>
      <c r="W5" s="266"/>
      <c r="X5" s="267"/>
      <c r="Y5" s="143"/>
    </row>
    <row r="6" spans="2:26" s="132" customFormat="1" ht="35.25" customHeight="1" x14ac:dyDescent="0.4">
      <c r="B6" s="260" t="s">
        <v>222</v>
      </c>
      <c r="C6" s="261"/>
      <c r="D6" s="162">
        <f>SUMIF(X:X,"&lt;&gt;Error",V:V)</f>
        <v>17160</v>
      </c>
      <c r="E6" s="135" t="str">
        <f>IF(D6&gt;ROUND('Final financial statement'!D14*1.1,2),"Exceeds Grant Awarded + 10%","")</f>
        <v/>
      </c>
      <c r="F6" s="135"/>
      <c r="N6" s="108"/>
      <c r="O6" s="108"/>
      <c r="P6" s="122"/>
      <c r="Q6" s="122"/>
      <c r="R6" s="272"/>
      <c r="S6" s="265"/>
      <c r="T6" s="266"/>
      <c r="U6" s="266"/>
      <c r="V6" s="266"/>
      <c r="W6" s="266"/>
      <c r="X6" s="267"/>
      <c r="Y6" s="143"/>
    </row>
    <row r="7" spans="2:26" s="132" customFormat="1" ht="8.25" customHeight="1" x14ac:dyDescent="0.4">
      <c r="B7" s="136"/>
      <c r="C7" s="137"/>
      <c r="D7" s="137"/>
      <c r="E7" s="137"/>
      <c r="F7" s="137"/>
      <c r="G7" s="137"/>
      <c r="H7" s="137"/>
      <c r="I7" s="137"/>
      <c r="J7" s="137"/>
      <c r="K7" s="137"/>
      <c r="L7" s="137"/>
      <c r="N7" s="108"/>
      <c r="O7" s="108"/>
      <c r="P7" s="122"/>
      <c r="Q7" s="123"/>
      <c r="R7" s="273"/>
      <c r="S7" s="268"/>
      <c r="T7" s="269"/>
      <c r="U7" s="269"/>
      <c r="V7" s="269"/>
      <c r="W7" s="269"/>
      <c r="X7" s="270"/>
      <c r="Y7" s="143"/>
    </row>
    <row r="8" spans="2:26" s="138" customFormat="1" ht="90" x14ac:dyDescent="0.4">
      <c r="B8" s="177" t="s">
        <v>151</v>
      </c>
      <c r="C8" s="177" t="s">
        <v>142</v>
      </c>
      <c r="D8" s="177" t="s">
        <v>486</v>
      </c>
      <c r="E8" s="177" t="s">
        <v>483</v>
      </c>
      <c r="F8" s="177" t="s">
        <v>484</v>
      </c>
      <c r="G8" s="177" t="s">
        <v>202</v>
      </c>
      <c r="H8" s="177" t="s">
        <v>203</v>
      </c>
      <c r="I8" s="177" t="s">
        <v>474</v>
      </c>
      <c r="J8" s="176" t="s">
        <v>487</v>
      </c>
      <c r="K8" s="176" t="s">
        <v>488</v>
      </c>
      <c r="L8" s="176" t="s">
        <v>204</v>
      </c>
      <c r="M8" s="110" t="s">
        <v>205</v>
      </c>
      <c r="N8" s="111" t="s">
        <v>491</v>
      </c>
      <c r="O8" s="111" t="s">
        <v>492</v>
      </c>
      <c r="P8" s="112" t="s">
        <v>212</v>
      </c>
      <c r="Q8" s="112" t="s">
        <v>497</v>
      </c>
      <c r="R8" s="121" t="s">
        <v>498</v>
      </c>
      <c r="S8" s="129" t="s">
        <v>499</v>
      </c>
      <c r="T8" s="129" t="s">
        <v>409</v>
      </c>
      <c r="U8" s="121" t="s">
        <v>500</v>
      </c>
      <c r="V8" s="120" t="s">
        <v>501</v>
      </c>
      <c r="W8" s="120" t="s">
        <v>502</v>
      </c>
      <c r="X8" s="120" t="s">
        <v>184</v>
      </c>
      <c r="Y8" s="143"/>
    </row>
    <row r="9" spans="2:26" s="20" customFormat="1" hidden="1" x14ac:dyDescent="0.35">
      <c r="B9" s="131"/>
      <c r="C9" s="18"/>
      <c r="D9" s="52" t="str">
        <f t="shared" ref="D9:D25" si="0">IFERROR(IF(VLOOKUP(C9,PartnerN°Ref,2,FALSE)=0,"",VLOOKUP(C9,PartnerN°Ref,2,FALSE)),"")</f>
        <v/>
      </c>
      <c r="E9" s="52" t="str">
        <f t="shared" ref="E9:E25" si="1">IFERROR(IF(VLOOKUP(C9,PartnerN°Ref,3,FALSE)=0,"",VLOOKUP(C9,PartnerN°Ref,3,FALSE)),"")</f>
        <v/>
      </c>
      <c r="F9" s="150" t="str">
        <f t="shared" ref="F9:F25" si="2">IFERROR(IF(VLOOKUP(C9,PartnerN°Ref,4,FALSE)=0,"",VLOOKUP(C9,PartnerN°Ref,4,FALSE)),"")</f>
        <v/>
      </c>
      <c r="G9" s="131"/>
      <c r="H9" s="131"/>
      <c r="I9" s="109"/>
      <c r="J9" s="128"/>
      <c r="K9" s="128"/>
      <c r="L9" s="140"/>
      <c r="M9" s="141"/>
      <c r="N9" s="113"/>
      <c r="O9" s="113"/>
      <c r="P9" s="114">
        <v>0</v>
      </c>
      <c r="Q9" s="115">
        <v>0</v>
      </c>
      <c r="R9" s="117">
        <f t="shared" ref="R9:R25" si="3">IF(X9="Error",0,IF(AND(Q9&gt;9,Q9&lt;100),20,0)+IF(AND(Q9&gt;99,Q9&lt;500),180,0)+IF(AND(Q9&gt;499,Q9&lt;2000),275,0)+IF(AND(Q9&gt;1999,Q9&lt;3000),360,0)+IF(AND(Q9&gt;2999,Q9&lt;4000),530,0)+IF(AND(Q9&gt;3999,Q9&lt;8000),820,0)+IF(Q9&gt;7999,1500,0))</f>
        <v>0</v>
      </c>
      <c r="S9" s="116">
        <v>0</v>
      </c>
      <c r="T9" s="130" t="s">
        <v>391</v>
      </c>
      <c r="U9" s="118">
        <f t="shared" ref="U9:U25" si="4">IF(X9="Error",0,IF(S9=0,R9,IF(AND(S9&gt;0,ROUND(R9/S9,4)&lt;65%,T9="Yes"),ROUND(S9*0.8,2),R9)))</f>
        <v>0</v>
      </c>
      <c r="V9" s="118">
        <f t="shared" ref="V9:V25" si="5">IF(X9="Error",0,IF(AND(I9="Staff",Z9&gt;0,Z9&lt;15),(120*Z9),IF(AND(I9="Staff",Z9&gt;14,Z9&lt;61),(1680+((Z9-14)*70)),IF(AND(I9="Staff",Z9&gt;60,Z9&lt;91),(4900+((Z9-60)*50)),IF(AND(I9="Staff",Z9&gt;90),6400,IF(AND(I9="Student",Z9&gt;0,Z9&lt;15),(55*Z9),IF(AND(I9="Student",Z9&gt;14,Z9&lt;91),(770+((Z9-14)*40)),IF(AND(I9="Student",Z9&gt;90),3810,0))))))))</f>
        <v>0</v>
      </c>
      <c r="W9" s="118">
        <f t="shared" ref="W9:W25" si="6">IF(X9="Error",0,U9+V9)</f>
        <v>0</v>
      </c>
      <c r="X9" s="119" t="str">
        <f t="shared" ref="X9:X25" si="7">IF(OR(COUNTBLANK(B9:Q9)&gt;0,COUNTBLANK(S9:T9)&gt;0,COUNTIF(WorkPackage,B9)=0,COUNTIF(PartnerN°,C9)=0,COUNTIF(CountryALL,E9)=0,COUNTIF(Role_Code,F9)=0,COUNTIF(Category2,I9)=0,AND(I9="Staff",COUNTIF(Staff,J9)=0),AND(I9="Student",COUNTIF(Student,J9)=0),(O9-N9)&lt;0,ISNUMBER(P9)=FALSE,IF(ISNUMBER(P9)=TRUE,P9=INT(P9*1)/1=FALSE),ISNUMBER(Q9)=FALSE,IF(ISNUMBER(Q9)=TRUE,Q9=INT(Q9*1)/1=FALSE),ISNUMBER(S9)=FALSE,IF(ISNUMBER(S9)=TRUE,S9=INT(S9*100)/100=FALSE),AND(T9&lt;&gt;"No",T9&lt;&gt;"Yes")),"Error","")</f>
        <v>Error</v>
      </c>
      <c r="Y9" s="144">
        <f t="shared" ref="Y9:Y25" si="8">IF(U9=R9,1,2)</f>
        <v>1</v>
      </c>
      <c r="Z9" s="20">
        <f t="shared" ref="Z9:Z25" si="9">IF(P9&gt;(O9-N9)+1,(O9-N9)+1,P9)</f>
        <v>0</v>
      </c>
    </row>
    <row r="10" spans="2:26" s="20" customFormat="1" x14ac:dyDescent="0.35">
      <c r="B10" s="131" t="s">
        <v>157</v>
      </c>
      <c r="C10" s="18" t="s">
        <v>6</v>
      </c>
      <c r="D10" s="52" t="str">
        <f t="shared" si="0"/>
        <v>Association of Schools of Public Health in Europe</v>
      </c>
      <c r="E10" s="52" t="str">
        <f t="shared" si="1"/>
        <v>Belgium</v>
      </c>
      <c r="F10" s="150" t="str">
        <f t="shared" si="2"/>
        <v>Coord</v>
      </c>
      <c r="G10" s="131" t="s">
        <v>1005</v>
      </c>
      <c r="H10" s="131" t="s">
        <v>971</v>
      </c>
      <c r="I10" s="109" t="s">
        <v>181</v>
      </c>
      <c r="J10" s="128" t="s">
        <v>385</v>
      </c>
      <c r="K10" s="128" t="s">
        <v>658</v>
      </c>
      <c r="L10" s="140" t="s">
        <v>978</v>
      </c>
      <c r="M10" s="142" t="s">
        <v>979</v>
      </c>
      <c r="N10" s="113">
        <v>44659</v>
      </c>
      <c r="O10" s="113">
        <v>44662</v>
      </c>
      <c r="P10" s="114">
        <v>4</v>
      </c>
      <c r="Q10" s="115">
        <v>1103</v>
      </c>
      <c r="R10" s="117">
        <f t="shared" si="3"/>
        <v>275</v>
      </c>
      <c r="S10" s="116">
        <v>0</v>
      </c>
      <c r="T10" s="130" t="s">
        <v>391</v>
      </c>
      <c r="U10" s="118">
        <f t="shared" si="4"/>
        <v>275</v>
      </c>
      <c r="V10" s="118">
        <f t="shared" si="5"/>
        <v>480</v>
      </c>
      <c r="W10" s="118">
        <f t="shared" si="6"/>
        <v>755</v>
      </c>
      <c r="X10" s="119" t="str">
        <f t="shared" si="7"/>
        <v/>
      </c>
      <c r="Y10" s="144">
        <f t="shared" si="8"/>
        <v>1</v>
      </c>
      <c r="Z10" s="20">
        <f t="shared" si="9"/>
        <v>4</v>
      </c>
    </row>
    <row r="11" spans="2:26" s="20" customFormat="1" x14ac:dyDescent="0.35">
      <c r="B11" s="131" t="s">
        <v>157</v>
      </c>
      <c r="C11" s="18" t="s">
        <v>6</v>
      </c>
      <c r="D11" s="52" t="str">
        <f t="shared" ref="D11:D19" si="10">IFERROR(IF(VLOOKUP(C11,PartnerN°Ref,2,FALSE)=0,"",VLOOKUP(C11,PartnerN°Ref,2,FALSE)),"")</f>
        <v>Association of Schools of Public Health in Europe</v>
      </c>
      <c r="E11" s="52" t="str">
        <f t="shared" ref="E11:E19" si="11">IFERROR(IF(VLOOKUP(C11,PartnerN°Ref,3,FALSE)=0,"",VLOOKUP(C11,PartnerN°Ref,3,FALSE)),"")</f>
        <v>Belgium</v>
      </c>
      <c r="F11" s="150" t="str">
        <f t="shared" ref="F11:F19" si="12">IFERROR(IF(VLOOKUP(C11,PartnerN°Ref,4,FALSE)=0,"",VLOOKUP(C11,PartnerN°Ref,4,FALSE)),"")</f>
        <v>Coord</v>
      </c>
      <c r="G11" s="131" t="s">
        <v>1004</v>
      </c>
      <c r="H11" s="131" t="s">
        <v>977</v>
      </c>
      <c r="I11" s="109" t="s">
        <v>181</v>
      </c>
      <c r="J11" s="128" t="s">
        <v>385</v>
      </c>
      <c r="K11" s="128" t="s">
        <v>658</v>
      </c>
      <c r="L11" s="140" t="s">
        <v>978</v>
      </c>
      <c r="M11" s="142" t="s">
        <v>979</v>
      </c>
      <c r="N11" s="113">
        <v>44659</v>
      </c>
      <c r="O11" s="113">
        <v>44662</v>
      </c>
      <c r="P11" s="114">
        <v>4</v>
      </c>
      <c r="Q11" s="115">
        <v>1103</v>
      </c>
      <c r="R11" s="117">
        <f t="shared" ref="R11:R19" si="13">IF(X11="Error",0,IF(AND(Q11&gt;9,Q11&lt;100),20,0)+IF(AND(Q11&gt;99,Q11&lt;500),180,0)+IF(AND(Q11&gt;499,Q11&lt;2000),275,0)+IF(AND(Q11&gt;1999,Q11&lt;3000),360,0)+IF(AND(Q11&gt;2999,Q11&lt;4000),530,0)+IF(AND(Q11&gt;3999,Q11&lt;8000),820,0)+IF(Q11&gt;7999,1500,0))</f>
        <v>275</v>
      </c>
      <c r="S11" s="116">
        <v>0</v>
      </c>
      <c r="T11" s="130" t="s">
        <v>391</v>
      </c>
      <c r="U11" s="118">
        <f t="shared" ref="U11:U19" si="14">IF(X11="Error",0,IF(S11=0,R11,IF(AND(S11&gt;0,ROUND(R11/S11,4)&lt;65%,T11="Yes"),ROUND(S11*0.8,2),R11)))</f>
        <v>275</v>
      </c>
      <c r="V11" s="118">
        <f t="shared" ref="V11:V19" si="15">IF(X11="Error",0,IF(AND(I11="Staff",Z11&gt;0,Z11&lt;15),(120*Z11),IF(AND(I11="Staff",Z11&gt;14,Z11&lt;61),(1680+((Z11-14)*70)),IF(AND(I11="Staff",Z11&gt;60,Z11&lt;91),(4900+((Z11-60)*50)),IF(AND(I11="Staff",Z11&gt;90),6400,IF(AND(I11="Student",Z11&gt;0,Z11&lt;15),(55*Z11),IF(AND(I11="Student",Z11&gt;14,Z11&lt;91),(770+((Z11-14)*40)),IF(AND(I11="Student",Z11&gt;90),3810,0))))))))</f>
        <v>480</v>
      </c>
      <c r="W11" s="118">
        <f t="shared" ref="W11:W19" si="16">IF(X11="Error",0,U11+V11)</f>
        <v>755</v>
      </c>
      <c r="X11" s="119" t="str">
        <f t="shared" ref="X11:X19" si="17">IF(OR(COUNTBLANK(B11:Q11)&gt;0,COUNTBLANK(S11:T11)&gt;0,COUNTIF(WorkPackage,B11)=0,COUNTIF(PartnerN°,C11)=0,COUNTIF(CountryALL,E11)=0,COUNTIF(Role_Code,F11)=0,COUNTIF(Category2,I11)=0,AND(I11="Staff",COUNTIF(Staff,J11)=0),AND(I11="Student",COUNTIF(Student,J11)=0),(O11-N11)&lt;0,ISNUMBER(P11)=FALSE,IF(ISNUMBER(P11)=TRUE,P11=INT(P11*1)/1=FALSE),ISNUMBER(Q11)=FALSE,IF(ISNUMBER(Q11)=TRUE,Q11=INT(Q11*1)/1=FALSE),ISNUMBER(S11)=FALSE,IF(ISNUMBER(S11)=TRUE,S11=INT(S11*100)/100=FALSE),AND(T11&lt;&gt;"No",T11&lt;&gt;"Yes")),"Error","")</f>
        <v/>
      </c>
      <c r="Y11" s="144">
        <f t="shared" ref="Y11:Y19" si="18">IF(U11=R11,1,2)</f>
        <v>1</v>
      </c>
      <c r="Z11" s="20">
        <f t="shared" ref="Z11:Z19" si="19">IF(P11&gt;(O11-N11)+1,(O11-N11)+1,P11)</f>
        <v>4</v>
      </c>
    </row>
    <row r="12" spans="2:26" s="20" customFormat="1" ht="36" x14ac:dyDescent="0.35">
      <c r="B12" s="131" t="s">
        <v>195</v>
      </c>
      <c r="C12" s="18" t="s">
        <v>6</v>
      </c>
      <c r="D12" s="52" t="str">
        <f t="shared" si="10"/>
        <v>Association of Schools of Public Health in Europe</v>
      </c>
      <c r="E12" s="52" t="str">
        <f t="shared" si="11"/>
        <v>Belgium</v>
      </c>
      <c r="F12" s="150" t="str">
        <f t="shared" si="12"/>
        <v>Coord</v>
      </c>
      <c r="G12" s="131" t="s">
        <v>1006</v>
      </c>
      <c r="H12" s="131" t="s">
        <v>971</v>
      </c>
      <c r="I12" s="109" t="s">
        <v>181</v>
      </c>
      <c r="J12" s="128" t="s">
        <v>386</v>
      </c>
      <c r="K12" s="128" t="s">
        <v>973</v>
      </c>
      <c r="L12" s="140" t="s">
        <v>978</v>
      </c>
      <c r="M12" s="141" t="s">
        <v>718</v>
      </c>
      <c r="N12" s="113">
        <v>44696</v>
      </c>
      <c r="O12" s="113">
        <v>44699</v>
      </c>
      <c r="P12" s="114">
        <v>0</v>
      </c>
      <c r="Q12" s="115">
        <v>3264</v>
      </c>
      <c r="R12" s="117">
        <f t="shared" si="13"/>
        <v>530</v>
      </c>
      <c r="S12" s="116">
        <v>0</v>
      </c>
      <c r="T12" s="130" t="s">
        <v>391</v>
      </c>
      <c r="U12" s="118">
        <f t="shared" si="14"/>
        <v>530</v>
      </c>
      <c r="V12" s="118">
        <f t="shared" si="15"/>
        <v>0</v>
      </c>
      <c r="W12" s="118">
        <f t="shared" si="16"/>
        <v>530</v>
      </c>
      <c r="X12" s="119" t="str">
        <f t="shared" si="17"/>
        <v/>
      </c>
      <c r="Y12" s="144">
        <f t="shared" si="18"/>
        <v>1</v>
      </c>
      <c r="Z12" s="20">
        <f t="shared" si="19"/>
        <v>0</v>
      </c>
    </row>
    <row r="13" spans="2:26" s="20" customFormat="1" ht="36" x14ac:dyDescent="0.35">
      <c r="B13" s="131" t="s">
        <v>195</v>
      </c>
      <c r="C13" s="18" t="s">
        <v>6</v>
      </c>
      <c r="D13" s="52" t="str">
        <f t="shared" si="10"/>
        <v>Association of Schools of Public Health in Europe</v>
      </c>
      <c r="E13" s="52" t="str">
        <f t="shared" si="11"/>
        <v>Belgium</v>
      </c>
      <c r="F13" s="150" t="str">
        <f t="shared" si="12"/>
        <v>Coord</v>
      </c>
      <c r="G13" s="131" t="s">
        <v>1007</v>
      </c>
      <c r="H13" s="131" t="s">
        <v>977</v>
      </c>
      <c r="I13" s="109" t="s">
        <v>181</v>
      </c>
      <c r="J13" s="128" t="s">
        <v>386</v>
      </c>
      <c r="K13" s="128" t="s">
        <v>973</v>
      </c>
      <c r="L13" s="140" t="s">
        <v>978</v>
      </c>
      <c r="M13" s="141" t="s">
        <v>718</v>
      </c>
      <c r="N13" s="113">
        <v>44696</v>
      </c>
      <c r="O13" s="113">
        <v>44699</v>
      </c>
      <c r="P13" s="114">
        <v>0</v>
      </c>
      <c r="Q13" s="115">
        <v>3264</v>
      </c>
      <c r="R13" s="117">
        <f t="shared" si="13"/>
        <v>530</v>
      </c>
      <c r="S13" s="116">
        <v>0</v>
      </c>
      <c r="T13" s="130" t="s">
        <v>391</v>
      </c>
      <c r="U13" s="118">
        <f t="shared" si="14"/>
        <v>530</v>
      </c>
      <c r="V13" s="118">
        <f t="shared" si="15"/>
        <v>0</v>
      </c>
      <c r="W13" s="118">
        <f t="shared" si="16"/>
        <v>530</v>
      </c>
      <c r="X13" s="119" t="str">
        <f t="shared" si="17"/>
        <v/>
      </c>
      <c r="Y13" s="144">
        <f t="shared" si="18"/>
        <v>1</v>
      </c>
      <c r="Z13" s="20">
        <f t="shared" si="19"/>
        <v>0</v>
      </c>
    </row>
    <row r="14" spans="2:26" s="20" customFormat="1" x14ac:dyDescent="0.35">
      <c r="B14" s="131" t="s">
        <v>157</v>
      </c>
      <c r="C14" s="18" t="s">
        <v>6</v>
      </c>
      <c r="D14" s="52" t="str">
        <f t="shared" si="10"/>
        <v>Association of Schools of Public Health in Europe</v>
      </c>
      <c r="E14" s="52" t="str">
        <f t="shared" si="11"/>
        <v>Belgium</v>
      </c>
      <c r="F14" s="150" t="str">
        <f t="shared" si="12"/>
        <v>Coord</v>
      </c>
      <c r="G14" s="131" t="s">
        <v>1008</v>
      </c>
      <c r="H14" s="131" t="s">
        <v>971</v>
      </c>
      <c r="I14" s="109" t="s">
        <v>181</v>
      </c>
      <c r="J14" s="128" t="s">
        <v>385</v>
      </c>
      <c r="K14" s="128" t="s">
        <v>896</v>
      </c>
      <c r="L14" s="140" t="s">
        <v>978</v>
      </c>
      <c r="M14" s="141" t="s">
        <v>979</v>
      </c>
      <c r="N14" s="113">
        <v>44823</v>
      </c>
      <c r="O14" s="113">
        <v>44827</v>
      </c>
      <c r="P14" s="114">
        <v>5</v>
      </c>
      <c r="Q14" s="115">
        <v>1103</v>
      </c>
      <c r="R14" s="117">
        <f t="shared" si="13"/>
        <v>275</v>
      </c>
      <c r="S14" s="116">
        <v>0</v>
      </c>
      <c r="T14" s="130" t="s">
        <v>391</v>
      </c>
      <c r="U14" s="118">
        <f t="shared" si="14"/>
        <v>275</v>
      </c>
      <c r="V14" s="118">
        <f t="shared" si="15"/>
        <v>600</v>
      </c>
      <c r="W14" s="118">
        <f t="shared" si="16"/>
        <v>875</v>
      </c>
      <c r="X14" s="119" t="str">
        <f t="shared" si="17"/>
        <v/>
      </c>
      <c r="Y14" s="144">
        <f t="shared" si="18"/>
        <v>1</v>
      </c>
      <c r="Z14" s="20">
        <f t="shared" si="19"/>
        <v>5</v>
      </c>
    </row>
    <row r="15" spans="2:26" s="20" customFormat="1" x14ac:dyDescent="0.35">
      <c r="B15" s="131" t="s">
        <v>157</v>
      </c>
      <c r="C15" s="18" t="s">
        <v>6</v>
      </c>
      <c r="D15" s="52" t="str">
        <f t="shared" si="10"/>
        <v>Association of Schools of Public Health in Europe</v>
      </c>
      <c r="E15" s="52" t="str">
        <f t="shared" si="11"/>
        <v>Belgium</v>
      </c>
      <c r="F15" s="150" t="str">
        <f t="shared" si="12"/>
        <v>Coord</v>
      </c>
      <c r="G15" s="131" t="s">
        <v>1009</v>
      </c>
      <c r="H15" s="131" t="s">
        <v>977</v>
      </c>
      <c r="I15" s="109" t="s">
        <v>181</v>
      </c>
      <c r="J15" s="128" t="s">
        <v>385</v>
      </c>
      <c r="K15" s="128" t="s">
        <v>896</v>
      </c>
      <c r="L15" s="140" t="s">
        <v>978</v>
      </c>
      <c r="M15" s="141" t="s">
        <v>979</v>
      </c>
      <c r="N15" s="113">
        <v>44823</v>
      </c>
      <c r="O15" s="113">
        <v>44827</v>
      </c>
      <c r="P15" s="114">
        <v>5</v>
      </c>
      <c r="Q15" s="115">
        <v>1103</v>
      </c>
      <c r="R15" s="117">
        <f t="shared" si="13"/>
        <v>275</v>
      </c>
      <c r="S15" s="116">
        <v>0</v>
      </c>
      <c r="T15" s="130" t="s">
        <v>391</v>
      </c>
      <c r="U15" s="118">
        <f t="shared" si="14"/>
        <v>275</v>
      </c>
      <c r="V15" s="118">
        <f t="shared" si="15"/>
        <v>600</v>
      </c>
      <c r="W15" s="118">
        <f t="shared" si="16"/>
        <v>875</v>
      </c>
      <c r="X15" s="119" t="str">
        <f t="shared" si="17"/>
        <v/>
      </c>
      <c r="Y15" s="144">
        <f t="shared" si="18"/>
        <v>1</v>
      </c>
      <c r="Z15" s="20">
        <f t="shared" si="19"/>
        <v>5</v>
      </c>
    </row>
    <row r="16" spans="2:26" s="20" customFormat="1" x14ac:dyDescent="0.35">
      <c r="B16" s="131" t="s">
        <v>157</v>
      </c>
      <c r="C16" s="18" t="s">
        <v>6</v>
      </c>
      <c r="D16" s="52" t="str">
        <f t="shared" si="10"/>
        <v>Association of Schools of Public Health in Europe</v>
      </c>
      <c r="E16" s="52" t="str">
        <f t="shared" si="11"/>
        <v>Belgium</v>
      </c>
      <c r="F16" s="150" t="str">
        <f t="shared" si="12"/>
        <v>Coord</v>
      </c>
      <c r="G16" s="131" t="s">
        <v>1010</v>
      </c>
      <c r="H16" s="131" t="s">
        <v>980</v>
      </c>
      <c r="I16" s="109" t="s">
        <v>181</v>
      </c>
      <c r="J16" s="128" t="s">
        <v>385</v>
      </c>
      <c r="K16" s="128" t="s">
        <v>896</v>
      </c>
      <c r="L16" s="140" t="s">
        <v>981</v>
      </c>
      <c r="M16" s="141" t="s">
        <v>979</v>
      </c>
      <c r="N16" s="113">
        <v>44823</v>
      </c>
      <c r="O16" s="113">
        <v>44827</v>
      </c>
      <c r="P16" s="114">
        <v>5</v>
      </c>
      <c r="Q16" s="115">
        <v>1510</v>
      </c>
      <c r="R16" s="117">
        <f t="shared" si="13"/>
        <v>275</v>
      </c>
      <c r="S16" s="116">
        <v>0</v>
      </c>
      <c r="T16" s="130" t="s">
        <v>391</v>
      </c>
      <c r="U16" s="118">
        <f t="shared" si="14"/>
        <v>275</v>
      </c>
      <c r="V16" s="118">
        <f t="shared" si="15"/>
        <v>600</v>
      </c>
      <c r="W16" s="118">
        <f t="shared" si="16"/>
        <v>875</v>
      </c>
      <c r="X16" s="119" t="str">
        <f t="shared" si="17"/>
        <v/>
      </c>
      <c r="Y16" s="144">
        <f t="shared" si="18"/>
        <v>1</v>
      </c>
      <c r="Z16" s="20">
        <f t="shared" si="19"/>
        <v>5</v>
      </c>
    </row>
    <row r="17" spans="2:26" s="20" customFormat="1" ht="36" x14ac:dyDescent="0.35">
      <c r="B17" s="131" t="s">
        <v>195</v>
      </c>
      <c r="C17" s="18" t="s">
        <v>6</v>
      </c>
      <c r="D17" s="52" t="str">
        <f t="shared" si="10"/>
        <v>Association of Schools of Public Health in Europe</v>
      </c>
      <c r="E17" s="52" t="str">
        <f t="shared" si="11"/>
        <v>Belgium</v>
      </c>
      <c r="F17" s="150" t="str">
        <f t="shared" si="12"/>
        <v>Coord</v>
      </c>
      <c r="G17" s="131" t="s">
        <v>1012</v>
      </c>
      <c r="H17" s="131" t="s">
        <v>971</v>
      </c>
      <c r="I17" s="109" t="s">
        <v>181</v>
      </c>
      <c r="J17" s="128" t="s">
        <v>386</v>
      </c>
      <c r="K17" s="128" t="s">
        <v>973</v>
      </c>
      <c r="L17" s="140" t="s">
        <v>978</v>
      </c>
      <c r="M17" s="141" t="s">
        <v>891</v>
      </c>
      <c r="N17" s="113">
        <v>44847</v>
      </c>
      <c r="O17" s="113">
        <v>44850</v>
      </c>
      <c r="P17" s="114">
        <v>3</v>
      </c>
      <c r="Q17" s="115">
        <v>1742</v>
      </c>
      <c r="R17" s="117">
        <f t="shared" si="13"/>
        <v>275</v>
      </c>
      <c r="S17" s="116">
        <v>0</v>
      </c>
      <c r="T17" s="130" t="s">
        <v>391</v>
      </c>
      <c r="U17" s="118">
        <f t="shared" si="14"/>
        <v>275</v>
      </c>
      <c r="V17" s="118">
        <f t="shared" si="15"/>
        <v>360</v>
      </c>
      <c r="W17" s="118">
        <f t="shared" si="16"/>
        <v>635</v>
      </c>
      <c r="X17" s="119" t="str">
        <f t="shared" si="17"/>
        <v/>
      </c>
      <c r="Y17" s="144">
        <f t="shared" si="18"/>
        <v>1</v>
      </c>
      <c r="Z17" s="20">
        <f t="shared" si="19"/>
        <v>3</v>
      </c>
    </row>
    <row r="18" spans="2:26" s="20" customFormat="1" ht="36" x14ac:dyDescent="0.35">
      <c r="B18" s="131" t="s">
        <v>195</v>
      </c>
      <c r="C18" s="18" t="s">
        <v>6</v>
      </c>
      <c r="D18" s="52" t="str">
        <f t="shared" si="10"/>
        <v>Association of Schools of Public Health in Europe</v>
      </c>
      <c r="E18" s="52" t="str">
        <f t="shared" si="11"/>
        <v>Belgium</v>
      </c>
      <c r="F18" s="150" t="str">
        <f t="shared" si="12"/>
        <v>Coord</v>
      </c>
      <c r="G18" s="131" t="s">
        <v>1011</v>
      </c>
      <c r="H18" s="131" t="s">
        <v>977</v>
      </c>
      <c r="I18" s="109" t="s">
        <v>181</v>
      </c>
      <c r="J18" s="128" t="s">
        <v>386</v>
      </c>
      <c r="K18" s="128" t="s">
        <v>973</v>
      </c>
      <c r="L18" s="140" t="s">
        <v>978</v>
      </c>
      <c r="M18" s="141" t="s">
        <v>891</v>
      </c>
      <c r="N18" s="113">
        <v>44847</v>
      </c>
      <c r="O18" s="113">
        <v>44850</v>
      </c>
      <c r="P18" s="114">
        <v>3</v>
      </c>
      <c r="Q18" s="115">
        <v>1742</v>
      </c>
      <c r="R18" s="117">
        <f t="shared" si="13"/>
        <v>275</v>
      </c>
      <c r="S18" s="116">
        <v>0</v>
      </c>
      <c r="T18" s="130" t="s">
        <v>391</v>
      </c>
      <c r="U18" s="118">
        <f t="shared" si="14"/>
        <v>275</v>
      </c>
      <c r="V18" s="118">
        <f t="shared" si="15"/>
        <v>360</v>
      </c>
      <c r="W18" s="118">
        <f t="shared" si="16"/>
        <v>635</v>
      </c>
      <c r="X18" s="119" t="str">
        <f t="shared" si="17"/>
        <v/>
      </c>
      <c r="Y18" s="144">
        <f t="shared" si="18"/>
        <v>1</v>
      </c>
      <c r="Z18" s="20">
        <f t="shared" si="19"/>
        <v>3</v>
      </c>
    </row>
    <row r="19" spans="2:26" s="20" customFormat="1" ht="36" x14ac:dyDescent="0.35">
      <c r="B19" s="131" t="s">
        <v>195</v>
      </c>
      <c r="C19" s="18" t="s">
        <v>6</v>
      </c>
      <c r="D19" s="52" t="str">
        <f t="shared" si="10"/>
        <v>Association of Schools of Public Health in Europe</v>
      </c>
      <c r="E19" s="52" t="str">
        <f t="shared" si="11"/>
        <v>Belgium</v>
      </c>
      <c r="F19" s="150" t="str">
        <f t="shared" si="12"/>
        <v>Coord</v>
      </c>
      <c r="G19" s="131" t="s">
        <v>1013</v>
      </c>
      <c r="H19" s="131" t="s">
        <v>980</v>
      </c>
      <c r="I19" s="109" t="s">
        <v>181</v>
      </c>
      <c r="J19" s="128" t="s">
        <v>386</v>
      </c>
      <c r="K19" s="128" t="s">
        <v>973</v>
      </c>
      <c r="L19" s="140" t="s">
        <v>981</v>
      </c>
      <c r="M19" s="141" t="s">
        <v>891</v>
      </c>
      <c r="N19" s="113">
        <v>44847</v>
      </c>
      <c r="O19" s="113">
        <v>44850</v>
      </c>
      <c r="P19" s="114">
        <v>3</v>
      </c>
      <c r="Q19" s="115">
        <v>2184</v>
      </c>
      <c r="R19" s="117">
        <f t="shared" si="13"/>
        <v>360</v>
      </c>
      <c r="S19" s="116">
        <v>0</v>
      </c>
      <c r="T19" s="130" t="s">
        <v>391</v>
      </c>
      <c r="U19" s="118">
        <f t="shared" si="14"/>
        <v>360</v>
      </c>
      <c r="V19" s="118">
        <f t="shared" si="15"/>
        <v>360</v>
      </c>
      <c r="W19" s="118">
        <f t="shared" si="16"/>
        <v>720</v>
      </c>
      <c r="X19" s="119" t="str">
        <f t="shared" si="17"/>
        <v/>
      </c>
      <c r="Y19" s="144">
        <f t="shared" si="18"/>
        <v>1</v>
      </c>
      <c r="Z19" s="20">
        <f t="shared" si="19"/>
        <v>3</v>
      </c>
    </row>
    <row r="20" spans="2:26" s="20" customFormat="1" x14ac:dyDescent="0.35">
      <c r="B20" s="131" t="s">
        <v>157</v>
      </c>
      <c r="C20" s="18" t="s">
        <v>7</v>
      </c>
      <c r="D20" s="52" t="str">
        <f t="shared" ref="D20" si="20">IFERROR(IF(VLOOKUP(C20,PartnerN°Ref,2,FALSE)=0,"",VLOOKUP(C20,PartnerN°Ref,2,FALSE)),"")</f>
        <v>Ashkelon Academic College</v>
      </c>
      <c r="E20" s="52" t="str">
        <f t="shared" ref="E20" si="21">IFERROR(IF(VLOOKUP(C20,PartnerN°Ref,3,FALSE)=0,"",VLOOKUP(C20,PartnerN°Ref,3,FALSE)),"")</f>
        <v>Israel</v>
      </c>
      <c r="F20" s="150" t="str">
        <f t="shared" ref="F20" si="22">IFERROR(IF(VLOOKUP(C20,PartnerN°Ref,4,FALSE)=0,"",VLOOKUP(C20,PartnerN°Ref,4,FALSE)),"")</f>
        <v>Partner</v>
      </c>
      <c r="G20" s="131" t="s">
        <v>585</v>
      </c>
      <c r="H20" s="131" t="s">
        <v>559</v>
      </c>
      <c r="I20" s="109" t="s">
        <v>181</v>
      </c>
      <c r="J20" s="128" t="s">
        <v>385</v>
      </c>
      <c r="K20" s="128" t="s">
        <v>576</v>
      </c>
      <c r="L20" s="140" t="s">
        <v>561</v>
      </c>
      <c r="M20" s="141" t="s">
        <v>562</v>
      </c>
      <c r="N20" s="113">
        <v>44823</v>
      </c>
      <c r="O20" s="113">
        <v>44827</v>
      </c>
      <c r="P20" s="114">
        <v>5</v>
      </c>
      <c r="Q20" s="115">
        <v>2345</v>
      </c>
      <c r="R20" s="117">
        <f t="shared" ref="R20" si="23">IF(X20="Error",0,IF(AND(Q20&gt;9,Q20&lt;100),20,0)+IF(AND(Q20&gt;99,Q20&lt;500),180,0)+IF(AND(Q20&gt;499,Q20&lt;2000),275,0)+IF(AND(Q20&gt;1999,Q20&lt;3000),360,0)+IF(AND(Q20&gt;2999,Q20&lt;4000),530,0)+IF(AND(Q20&gt;3999,Q20&lt;8000),820,0)+IF(Q20&gt;7999,1500,0))</f>
        <v>360</v>
      </c>
      <c r="S20" s="116">
        <v>0</v>
      </c>
      <c r="T20" s="130" t="s">
        <v>391</v>
      </c>
      <c r="U20" s="118">
        <f t="shared" ref="U20" si="24">IF(X20="Error",0,IF(S20=0,R20,IF(AND(S20&gt;0,ROUND(R20/S20,4)&lt;65%,T20="Yes"),ROUND(S20*0.8,2),R20)))</f>
        <v>360</v>
      </c>
      <c r="V20" s="118">
        <f t="shared" ref="V20" si="25">IF(X20="Error",0,IF(AND(I20="Staff",Z20&gt;0,Z20&lt;15),(120*Z20),IF(AND(I20="Staff",Z20&gt;14,Z20&lt;61),(1680+((Z20-14)*70)),IF(AND(I20="Staff",Z20&gt;60,Z20&lt;91),(4900+((Z20-60)*50)),IF(AND(I20="Staff",Z20&gt;90),6400,IF(AND(I20="Student",Z20&gt;0,Z20&lt;15),(55*Z20),IF(AND(I20="Student",Z20&gt;14,Z20&lt;91),(770+((Z20-14)*40)),IF(AND(I20="Student",Z20&gt;90),3810,0))))))))</f>
        <v>600</v>
      </c>
      <c r="W20" s="118">
        <f t="shared" ref="W20" si="26">IF(X20="Error",0,U20+V20)</f>
        <v>960</v>
      </c>
      <c r="X20" s="119" t="str">
        <f t="shared" ref="X20" si="27">IF(OR(COUNTBLANK(B20:Q20)&gt;0,COUNTBLANK(S20:T20)&gt;0,COUNTIF(WorkPackage,B20)=0,COUNTIF(PartnerN°,C20)=0,COUNTIF(CountryALL,E20)=0,COUNTIF(Role_Code,F20)=0,COUNTIF(Category2,I20)=0,AND(I20="Staff",COUNTIF(Staff,J20)=0),AND(I20="Student",COUNTIF(Student,J20)=0),(O20-N20)&lt;0,ISNUMBER(P20)=FALSE,IF(ISNUMBER(P20)=TRUE,P20=INT(P20*1)/1=FALSE),ISNUMBER(Q20)=FALSE,IF(ISNUMBER(Q20)=TRUE,Q20=INT(Q20*1)/1=FALSE),ISNUMBER(S20)=FALSE,IF(ISNUMBER(S20)=TRUE,S20=INT(S20*100)/100=FALSE),AND(T20&lt;&gt;"No",T20&lt;&gt;"Yes")),"Error","")</f>
        <v/>
      </c>
      <c r="Y20" s="144">
        <f t="shared" ref="Y20" si="28">IF(U20=R20,1,2)</f>
        <v>1</v>
      </c>
      <c r="Z20" s="20">
        <f t="shared" ref="Z20" si="29">IF(P20&gt;(O20-N20)+1,(O20-N20)+1,P20)</f>
        <v>5</v>
      </c>
    </row>
    <row r="21" spans="2:26" s="20" customFormat="1" x14ac:dyDescent="0.35">
      <c r="B21" s="131" t="s">
        <v>157</v>
      </c>
      <c r="C21" s="18" t="s">
        <v>7</v>
      </c>
      <c r="D21" s="52" t="str">
        <f t="shared" si="0"/>
        <v>Ashkelon Academic College</v>
      </c>
      <c r="E21" s="52" t="str">
        <f t="shared" si="1"/>
        <v>Israel</v>
      </c>
      <c r="F21" s="150" t="str">
        <f t="shared" si="2"/>
        <v>Partner</v>
      </c>
      <c r="G21" s="131" t="s">
        <v>580</v>
      </c>
      <c r="H21" s="131" t="s">
        <v>560</v>
      </c>
      <c r="I21" s="109" t="s">
        <v>181</v>
      </c>
      <c r="J21" s="128" t="s">
        <v>385</v>
      </c>
      <c r="K21" s="128" t="s">
        <v>576</v>
      </c>
      <c r="L21" s="140" t="s">
        <v>561</v>
      </c>
      <c r="M21" s="141" t="s">
        <v>562</v>
      </c>
      <c r="N21" s="113">
        <v>44823</v>
      </c>
      <c r="O21" s="113">
        <v>44827</v>
      </c>
      <c r="P21" s="114">
        <v>5</v>
      </c>
      <c r="Q21" s="115">
        <v>2345</v>
      </c>
      <c r="R21" s="117">
        <f t="shared" si="3"/>
        <v>360</v>
      </c>
      <c r="S21" s="116">
        <v>0</v>
      </c>
      <c r="T21" s="130" t="s">
        <v>391</v>
      </c>
      <c r="U21" s="118">
        <f t="shared" si="4"/>
        <v>360</v>
      </c>
      <c r="V21" s="118">
        <f t="shared" si="5"/>
        <v>600</v>
      </c>
      <c r="W21" s="118">
        <f t="shared" si="6"/>
        <v>960</v>
      </c>
      <c r="X21" s="119" t="str">
        <f t="shared" si="7"/>
        <v/>
      </c>
      <c r="Y21" s="144">
        <f t="shared" si="8"/>
        <v>1</v>
      </c>
      <c r="Z21" s="20">
        <f t="shared" si="9"/>
        <v>5</v>
      </c>
    </row>
    <row r="22" spans="2:26" s="20" customFormat="1" x14ac:dyDescent="0.35">
      <c r="B22" s="131" t="s">
        <v>157</v>
      </c>
      <c r="C22" s="18" t="s">
        <v>8</v>
      </c>
      <c r="D22" s="52" t="str">
        <f t="shared" si="0"/>
        <v>Hebrew University of Jerusalem</v>
      </c>
      <c r="E22" s="52" t="str">
        <f t="shared" si="1"/>
        <v>Israel</v>
      </c>
      <c r="F22" s="150" t="str">
        <f t="shared" si="2"/>
        <v>Partner</v>
      </c>
      <c r="G22" s="131" t="s">
        <v>621</v>
      </c>
      <c r="H22" s="131" t="s">
        <v>611</v>
      </c>
      <c r="I22" s="109" t="s">
        <v>181</v>
      </c>
      <c r="J22" s="128" t="s">
        <v>385</v>
      </c>
      <c r="K22" s="128" t="s">
        <v>625</v>
      </c>
      <c r="L22" s="140" t="s">
        <v>626</v>
      </c>
      <c r="M22" s="141" t="s">
        <v>562</v>
      </c>
      <c r="N22" s="113">
        <v>44823</v>
      </c>
      <c r="O22" s="113">
        <v>44827</v>
      </c>
      <c r="P22" s="114">
        <v>5</v>
      </c>
      <c r="Q22" s="115">
        <v>2394</v>
      </c>
      <c r="R22" s="117">
        <f t="shared" si="3"/>
        <v>360</v>
      </c>
      <c r="S22" s="116">
        <v>0</v>
      </c>
      <c r="T22" s="130" t="s">
        <v>391</v>
      </c>
      <c r="U22" s="118">
        <f t="shared" si="4"/>
        <v>360</v>
      </c>
      <c r="V22" s="118">
        <f t="shared" si="5"/>
        <v>600</v>
      </c>
      <c r="W22" s="118">
        <f t="shared" si="6"/>
        <v>960</v>
      </c>
      <c r="X22" s="119" t="str">
        <f t="shared" si="7"/>
        <v/>
      </c>
      <c r="Y22" s="144">
        <f t="shared" si="8"/>
        <v>1</v>
      </c>
      <c r="Z22" s="20">
        <f t="shared" si="9"/>
        <v>5</v>
      </c>
    </row>
    <row r="23" spans="2:26" s="20" customFormat="1" x14ac:dyDescent="0.35">
      <c r="B23" s="131" t="s">
        <v>157</v>
      </c>
      <c r="C23" s="18" t="s">
        <v>8</v>
      </c>
      <c r="D23" s="52" t="str">
        <f t="shared" si="0"/>
        <v>Hebrew University of Jerusalem</v>
      </c>
      <c r="E23" s="52" t="str">
        <f t="shared" si="1"/>
        <v>Israel</v>
      </c>
      <c r="F23" s="150" t="str">
        <f t="shared" si="2"/>
        <v>Partner</v>
      </c>
      <c r="G23" s="131" t="s">
        <v>622</v>
      </c>
      <c r="H23" s="131" t="s">
        <v>613</v>
      </c>
      <c r="I23" s="109" t="s">
        <v>181</v>
      </c>
      <c r="J23" s="128" t="s">
        <v>385</v>
      </c>
      <c r="K23" s="128" t="s">
        <v>625</v>
      </c>
      <c r="L23" s="140" t="s">
        <v>626</v>
      </c>
      <c r="M23" s="141" t="s">
        <v>562</v>
      </c>
      <c r="N23" s="113">
        <v>44823</v>
      </c>
      <c r="O23" s="113">
        <v>44827</v>
      </c>
      <c r="P23" s="114">
        <v>5</v>
      </c>
      <c r="Q23" s="115">
        <v>2394</v>
      </c>
      <c r="R23" s="117">
        <f t="shared" si="3"/>
        <v>360</v>
      </c>
      <c r="S23" s="116">
        <v>0</v>
      </c>
      <c r="T23" s="130" t="s">
        <v>391</v>
      </c>
      <c r="U23" s="118">
        <f t="shared" si="4"/>
        <v>360</v>
      </c>
      <c r="V23" s="118">
        <f t="shared" si="5"/>
        <v>600</v>
      </c>
      <c r="W23" s="118">
        <f t="shared" si="6"/>
        <v>960</v>
      </c>
      <c r="X23" s="119" t="str">
        <f t="shared" si="7"/>
        <v/>
      </c>
      <c r="Y23" s="144">
        <f t="shared" si="8"/>
        <v>1</v>
      </c>
      <c r="Z23" s="20">
        <f t="shared" si="9"/>
        <v>5</v>
      </c>
    </row>
    <row r="24" spans="2:26" s="20" customFormat="1" x14ac:dyDescent="0.35">
      <c r="B24" s="131" t="s">
        <v>157</v>
      </c>
      <c r="C24" s="18" t="s">
        <v>8</v>
      </c>
      <c r="D24" s="52" t="str">
        <f t="shared" si="0"/>
        <v>Hebrew University of Jerusalem</v>
      </c>
      <c r="E24" s="52" t="str">
        <f t="shared" si="1"/>
        <v>Israel</v>
      </c>
      <c r="F24" s="150" t="str">
        <f t="shared" si="2"/>
        <v>Partner</v>
      </c>
      <c r="G24" s="131" t="s">
        <v>623</v>
      </c>
      <c r="H24" s="131" t="s">
        <v>624</v>
      </c>
      <c r="I24" s="109" t="s">
        <v>181</v>
      </c>
      <c r="J24" s="128" t="s">
        <v>385</v>
      </c>
      <c r="K24" s="128" t="s">
        <v>625</v>
      </c>
      <c r="L24" s="140" t="s">
        <v>626</v>
      </c>
      <c r="M24" s="141" t="s">
        <v>562</v>
      </c>
      <c r="N24" s="113">
        <v>44823</v>
      </c>
      <c r="O24" s="113">
        <v>44827</v>
      </c>
      <c r="P24" s="114">
        <v>0</v>
      </c>
      <c r="Q24" s="115">
        <v>2394</v>
      </c>
      <c r="R24" s="117">
        <f t="shared" si="3"/>
        <v>360</v>
      </c>
      <c r="S24" s="116">
        <v>0</v>
      </c>
      <c r="T24" s="130" t="s">
        <v>391</v>
      </c>
      <c r="U24" s="118">
        <f t="shared" si="4"/>
        <v>360</v>
      </c>
      <c r="V24" s="118">
        <f t="shared" si="5"/>
        <v>0</v>
      </c>
      <c r="W24" s="118">
        <f t="shared" si="6"/>
        <v>360</v>
      </c>
      <c r="X24" s="119" t="str">
        <f t="shared" si="7"/>
        <v/>
      </c>
      <c r="Y24" s="144">
        <f t="shared" si="8"/>
        <v>1</v>
      </c>
      <c r="Z24" s="20">
        <f t="shared" si="9"/>
        <v>0</v>
      </c>
    </row>
    <row r="25" spans="2:26" s="20" customFormat="1" x14ac:dyDescent="0.35">
      <c r="B25" s="131" t="s">
        <v>157</v>
      </c>
      <c r="C25" s="18" t="s">
        <v>9</v>
      </c>
      <c r="D25" s="52" t="str">
        <f t="shared" si="0"/>
        <v>University College Cork</v>
      </c>
      <c r="E25" s="52" t="str">
        <f t="shared" si="1"/>
        <v>Ireland</v>
      </c>
      <c r="F25" s="150" t="str">
        <f t="shared" si="2"/>
        <v>Partner</v>
      </c>
      <c r="G25" s="131" t="s">
        <v>697</v>
      </c>
      <c r="H25" s="131" t="s">
        <v>675</v>
      </c>
      <c r="I25" s="109" t="s">
        <v>181</v>
      </c>
      <c r="J25" s="128" t="s">
        <v>385</v>
      </c>
      <c r="K25" s="128" t="s">
        <v>614</v>
      </c>
      <c r="L25" s="140" t="s">
        <v>698</v>
      </c>
      <c r="M25" s="141" t="s">
        <v>562</v>
      </c>
      <c r="N25" s="113">
        <v>44823</v>
      </c>
      <c r="O25" s="113">
        <v>44827</v>
      </c>
      <c r="P25" s="114">
        <v>5</v>
      </c>
      <c r="Q25" s="115">
        <v>1986</v>
      </c>
      <c r="R25" s="117">
        <f t="shared" si="3"/>
        <v>275</v>
      </c>
      <c r="S25" s="116">
        <v>0</v>
      </c>
      <c r="T25" s="130" t="s">
        <v>391</v>
      </c>
      <c r="U25" s="118">
        <f t="shared" si="4"/>
        <v>275</v>
      </c>
      <c r="V25" s="118">
        <f t="shared" si="5"/>
        <v>600</v>
      </c>
      <c r="W25" s="118">
        <f t="shared" si="6"/>
        <v>875</v>
      </c>
      <c r="X25" s="119" t="str">
        <f t="shared" si="7"/>
        <v/>
      </c>
      <c r="Y25" s="144">
        <f t="shared" si="8"/>
        <v>1</v>
      </c>
      <c r="Z25" s="20">
        <f t="shared" si="9"/>
        <v>5</v>
      </c>
    </row>
    <row r="26" spans="2:26" s="20" customFormat="1" ht="36" x14ac:dyDescent="0.35">
      <c r="B26" s="131" t="s">
        <v>157</v>
      </c>
      <c r="C26" s="18" t="s">
        <v>9</v>
      </c>
      <c r="D26" s="52" t="str">
        <f t="shared" ref="D26:D47" si="30">IFERROR(IF(VLOOKUP(C26,PartnerN°Ref,2,FALSE)=0,"",VLOOKUP(C26,PartnerN°Ref,2,FALSE)),"")</f>
        <v>University College Cork</v>
      </c>
      <c r="E26" s="52" t="str">
        <f t="shared" ref="E26:E47" si="31">IFERROR(IF(VLOOKUP(C26,PartnerN°Ref,3,FALSE)=0,"",VLOOKUP(C26,PartnerN°Ref,3,FALSE)),"")</f>
        <v>Ireland</v>
      </c>
      <c r="F26" s="150" t="str">
        <f t="shared" ref="F26:F47" si="32">IFERROR(IF(VLOOKUP(C26,PartnerN°Ref,4,FALSE)=0,"",VLOOKUP(C26,PartnerN°Ref,4,FALSE)),"")</f>
        <v>Partner</v>
      </c>
      <c r="G26" s="131" t="s">
        <v>699</v>
      </c>
      <c r="H26" s="131" t="s">
        <v>700</v>
      </c>
      <c r="I26" s="109" t="s">
        <v>181</v>
      </c>
      <c r="J26" s="128" t="s">
        <v>383</v>
      </c>
      <c r="K26" s="128" t="s">
        <v>701</v>
      </c>
      <c r="L26" s="140" t="s">
        <v>698</v>
      </c>
      <c r="M26" s="141" t="s">
        <v>702</v>
      </c>
      <c r="N26" s="113">
        <v>44846</v>
      </c>
      <c r="O26" s="113">
        <v>44851</v>
      </c>
      <c r="P26" s="114">
        <v>5</v>
      </c>
      <c r="Q26" s="115">
        <v>2628</v>
      </c>
      <c r="R26" s="117">
        <f t="shared" ref="R26:R47" si="33">IF(X26="Error",0,IF(AND(Q26&gt;9,Q26&lt;100),20,0)+IF(AND(Q26&gt;99,Q26&lt;500),180,0)+IF(AND(Q26&gt;499,Q26&lt;2000),275,0)+IF(AND(Q26&gt;1999,Q26&lt;3000),360,0)+IF(AND(Q26&gt;2999,Q26&lt;4000),530,0)+IF(AND(Q26&gt;3999,Q26&lt;8000),820,0)+IF(Q26&gt;7999,1500,0))</f>
        <v>360</v>
      </c>
      <c r="S26" s="116">
        <v>0</v>
      </c>
      <c r="T26" s="130" t="s">
        <v>391</v>
      </c>
      <c r="U26" s="118">
        <f t="shared" ref="U26:U47" si="34">IF(X26="Error",0,IF(S26=0,R26,IF(AND(S26&gt;0,ROUND(R26/S26,4)&lt;65%,T26="Yes"),ROUND(S26*0.8,2),R26)))</f>
        <v>360</v>
      </c>
      <c r="V26" s="118">
        <f t="shared" ref="V26:V47" si="35">IF(X26="Error",0,IF(AND(I26="Staff",Z26&gt;0,Z26&lt;15),(120*Z26),IF(AND(I26="Staff",Z26&gt;14,Z26&lt;61),(1680+((Z26-14)*70)),IF(AND(I26="Staff",Z26&gt;60,Z26&lt;91),(4900+((Z26-60)*50)),IF(AND(I26="Staff",Z26&gt;90),6400,IF(AND(I26="Student",Z26&gt;0,Z26&lt;15),(55*Z26),IF(AND(I26="Student",Z26&gt;14,Z26&lt;91),(770+((Z26-14)*40)),IF(AND(I26="Student",Z26&gt;90),3810,0))))))))</f>
        <v>600</v>
      </c>
      <c r="W26" s="118">
        <f t="shared" ref="W26:W47" si="36">IF(X26="Error",0,U26+V26)</f>
        <v>960</v>
      </c>
      <c r="X26" s="119" t="str">
        <f t="shared" ref="X26:X47" si="37">IF(OR(COUNTBLANK(B26:Q26)&gt;0,COUNTBLANK(S26:T26)&gt;0,COUNTIF(WorkPackage,B26)=0,COUNTIF(PartnerN°,C26)=0,COUNTIF(CountryALL,E26)=0,COUNTIF(Role_Code,F26)=0,COUNTIF(Category2,I26)=0,AND(I26="Staff",COUNTIF(Staff,J26)=0),AND(I26="Student",COUNTIF(Student,J26)=0),(O26-N26)&lt;0,ISNUMBER(P26)=FALSE,IF(ISNUMBER(P26)=TRUE,P26=INT(P26*1)/1=FALSE),ISNUMBER(Q26)=FALSE,IF(ISNUMBER(Q26)=TRUE,Q26=INT(Q26*1)/1=FALSE),ISNUMBER(S26)=FALSE,IF(ISNUMBER(S26)=TRUE,S26=INT(S26*100)/100=FALSE),AND(T26&lt;&gt;"No",T26&lt;&gt;"Yes")),"Error","")</f>
        <v/>
      </c>
      <c r="Y26" s="144">
        <f t="shared" ref="Y26:Y47" si="38">IF(U26=R26,1,2)</f>
        <v>1</v>
      </c>
      <c r="Z26" s="20">
        <f t="shared" ref="Z26:Z47" si="39">IF(P26&gt;(O26-N26)+1,(O26-N26)+1,P26)</f>
        <v>5</v>
      </c>
    </row>
    <row r="27" spans="2:26" s="20" customFormat="1" x14ac:dyDescent="0.35">
      <c r="B27" s="131" t="s">
        <v>155</v>
      </c>
      <c r="C27" s="18" t="s">
        <v>10</v>
      </c>
      <c r="D27" s="52" t="str">
        <f t="shared" si="30"/>
        <v>University of Haifa</v>
      </c>
      <c r="E27" s="52" t="str">
        <f t="shared" si="31"/>
        <v>Israel</v>
      </c>
      <c r="F27" s="150" t="str">
        <f t="shared" si="32"/>
        <v>Partner</v>
      </c>
      <c r="G27" s="131">
        <v>2</v>
      </c>
      <c r="H27" s="131" t="s">
        <v>705</v>
      </c>
      <c r="I27" s="109" t="s">
        <v>181</v>
      </c>
      <c r="J27" s="128" t="s">
        <v>385</v>
      </c>
      <c r="K27" s="128" t="s">
        <v>706</v>
      </c>
      <c r="L27" s="140" t="s">
        <v>561</v>
      </c>
      <c r="M27" s="141" t="s">
        <v>715</v>
      </c>
      <c r="N27" s="113">
        <v>44823</v>
      </c>
      <c r="O27" s="113">
        <v>44827</v>
      </c>
      <c r="P27" s="114">
        <v>5</v>
      </c>
      <c r="Q27" s="115">
        <v>2345</v>
      </c>
      <c r="R27" s="117">
        <f t="shared" si="33"/>
        <v>360</v>
      </c>
      <c r="S27" s="116">
        <v>0</v>
      </c>
      <c r="T27" s="130" t="s">
        <v>391</v>
      </c>
      <c r="U27" s="118">
        <f t="shared" si="34"/>
        <v>360</v>
      </c>
      <c r="V27" s="118">
        <f t="shared" si="35"/>
        <v>600</v>
      </c>
      <c r="W27" s="118">
        <f t="shared" si="36"/>
        <v>960</v>
      </c>
      <c r="X27" s="119" t="str">
        <f t="shared" si="37"/>
        <v/>
      </c>
      <c r="Y27" s="144">
        <f t="shared" si="38"/>
        <v>1</v>
      </c>
      <c r="Z27" s="20">
        <f t="shared" si="39"/>
        <v>5</v>
      </c>
    </row>
    <row r="28" spans="2:26" s="20" customFormat="1" x14ac:dyDescent="0.35">
      <c r="B28" s="131" t="s">
        <v>155</v>
      </c>
      <c r="C28" s="18" t="s">
        <v>10</v>
      </c>
      <c r="D28" s="52" t="str">
        <f t="shared" si="30"/>
        <v>University of Haifa</v>
      </c>
      <c r="E28" s="52" t="str">
        <f t="shared" si="31"/>
        <v>Israel</v>
      </c>
      <c r="F28" s="150" t="str">
        <f t="shared" si="32"/>
        <v>Partner</v>
      </c>
      <c r="G28" s="131">
        <v>3</v>
      </c>
      <c r="H28" s="131" t="s">
        <v>716</v>
      </c>
      <c r="I28" s="109" t="s">
        <v>181</v>
      </c>
      <c r="J28" s="128" t="s">
        <v>385</v>
      </c>
      <c r="K28" s="128" t="s">
        <v>706</v>
      </c>
      <c r="L28" s="140" t="s">
        <v>561</v>
      </c>
      <c r="M28" s="141" t="s">
        <v>715</v>
      </c>
      <c r="N28" s="113">
        <v>44823</v>
      </c>
      <c r="O28" s="113">
        <v>44827</v>
      </c>
      <c r="P28" s="114">
        <v>5</v>
      </c>
      <c r="Q28" s="115">
        <v>2345</v>
      </c>
      <c r="R28" s="117">
        <f t="shared" si="33"/>
        <v>360</v>
      </c>
      <c r="S28" s="116">
        <v>0</v>
      </c>
      <c r="T28" s="130" t="s">
        <v>391</v>
      </c>
      <c r="U28" s="118">
        <f t="shared" si="34"/>
        <v>360</v>
      </c>
      <c r="V28" s="118">
        <f t="shared" si="35"/>
        <v>600</v>
      </c>
      <c r="W28" s="118">
        <f t="shared" si="36"/>
        <v>960</v>
      </c>
      <c r="X28" s="119" t="str">
        <f t="shared" si="37"/>
        <v/>
      </c>
      <c r="Y28" s="144">
        <f t="shared" si="38"/>
        <v>1</v>
      </c>
      <c r="Z28" s="20">
        <f t="shared" si="39"/>
        <v>5</v>
      </c>
    </row>
    <row r="29" spans="2:26" s="20" customFormat="1" x14ac:dyDescent="0.35">
      <c r="B29" s="131" t="s">
        <v>155</v>
      </c>
      <c r="C29" s="18" t="s">
        <v>10</v>
      </c>
      <c r="D29" s="52" t="str">
        <f t="shared" si="30"/>
        <v>University of Haifa</v>
      </c>
      <c r="E29" s="52" t="str">
        <f t="shared" si="31"/>
        <v>Israel</v>
      </c>
      <c r="F29" s="150" t="str">
        <f t="shared" si="32"/>
        <v>Partner</v>
      </c>
      <c r="G29" s="131">
        <v>4</v>
      </c>
      <c r="H29" s="131" t="s">
        <v>710</v>
      </c>
      <c r="I29" s="109" t="s">
        <v>181</v>
      </c>
      <c r="J29" s="128" t="s">
        <v>385</v>
      </c>
      <c r="K29" s="128" t="s">
        <v>706</v>
      </c>
      <c r="L29" s="140" t="s">
        <v>561</v>
      </c>
      <c r="M29" s="141" t="s">
        <v>715</v>
      </c>
      <c r="N29" s="113">
        <v>44824</v>
      </c>
      <c r="O29" s="113">
        <v>44827</v>
      </c>
      <c r="P29" s="114">
        <v>4</v>
      </c>
      <c r="Q29" s="115">
        <v>2345</v>
      </c>
      <c r="R29" s="117">
        <f t="shared" si="33"/>
        <v>360</v>
      </c>
      <c r="S29" s="116">
        <v>0</v>
      </c>
      <c r="T29" s="130" t="s">
        <v>391</v>
      </c>
      <c r="U29" s="118">
        <f t="shared" si="34"/>
        <v>360</v>
      </c>
      <c r="V29" s="118">
        <f t="shared" si="35"/>
        <v>480</v>
      </c>
      <c r="W29" s="118">
        <f t="shared" si="36"/>
        <v>840</v>
      </c>
      <c r="X29" s="119" t="str">
        <f t="shared" si="37"/>
        <v/>
      </c>
      <c r="Y29" s="144">
        <f t="shared" si="38"/>
        <v>1</v>
      </c>
      <c r="Z29" s="20">
        <f t="shared" si="39"/>
        <v>4</v>
      </c>
    </row>
    <row r="30" spans="2:26" s="20" customFormat="1" ht="36" x14ac:dyDescent="0.35">
      <c r="B30" s="131" t="s">
        <v>155</v>
      </c>
      <c r="C30" s="18" t="s">
        <v>10</v>
      </c>
      <c r="D30" s="52" t="str">
        <f t="shared" si="30"/>
        <v>University of Haifa</v>
      </c>
      <c r="E30" s="52" t="str">
        <f t="shared" si="31"/>
        <v>Israel</v>
      </c>
      <c r="F30" s="150" t="str">
        <f t="shared" si="32"/>
        <v>Partner</v>
      </c>
      <c r="G30" s="131">
        <v>5</v>
      </c>
      <c r="H30" s="131" t="s">
        <v>705</v>
      </c>
      <c r="I30" s="109" t="s">
        <v>181</v>
      </c>
      <c r="J30" s="128" t="s">
        <v>386</v>
      </c>
      <c r="K30" s="128" t="s">
        <v>706</v>
      </c>
      <c r="L30" s="140" t="s">
        <v>717</v>
      </c>
      <c r="M30" s="141" t="s">
        <v>718</v>
      </c>
      <c r="N30" s="113">
        <v>44697</v>
      </c>
      <c r="O30" s="113">
        <v>44698</v>
      </c>
      <c r="P30" s="114">
        <v>2</v>
      </c>
      <c r="Q30" s="115">
        <v>45</v>
      </c>
      <c r="R30" s="117">
        <f t="shared" si="33"/>
        <v>20</v>
      </c>
      <c r="S30" s="116">
        <v>0</v>
      </c>
      <c r="T30" s="130" t="s">
        <v>391</v>
      </c>
      <c r="U30" s="118">
        <f t="shared" si="34"/>
        <v>20</v>
      </c>
      <c r="V30" s="118">
        <f t="shared" si="35"/>
        <v>240</v>
      </c>
      <c r="W30" s="118">
        <f t="shared" si="36"/>
        <v>260</v>
      </c>
      <c r="X30" s="119" t="str">
        <f t="shared" si="37"/>
        <v/>
      </c>
      <c r="Y30" s="144">
        <f t="shared" si="38"/>
        <v>1</v>
      </c>
      <c r="Z30" s="20">
        <f t="shared" si="39"/>
        <v>2</v>
      </c>
    </row>
    <row r="31" spans="2:26" s="20" customFormat="1" ht="36" x14ac:dyDescent="0.35">
      <c r="B31" s="131" t="s">
        <v>155</v>
      </c>
      <c r="C31" s="18" t="s">
        <v>10</v>
      </c>
      <c r="D31" s="52" t="str">
        <f t="shared" si="30"/>
        <v>University of Haifa</v>
      </c>
      <c r="E31" s="52" t="str">
        <f t="shared" si="31"/>
        <v>Israel</v>
      </c>
      <c r="F31" s="150" t="str">
        <f t="shared" si="32"/>
        <v>Partner</v>
      </c>
      <c r="G31" s="131">
        <v>6</v>
      </c>
      <c r="H31" s="131" t="s">
        <v>716</v>
      </c>
      <c r="I31" s="109" t="s">
        <v>181</v>
      </c>
      <c r="J31" s="128" t="s">
        <v>386</v>
      </c>
      <c r="K31" s="128" t="s">
        <v>706</v>
      </c>
      <c r="L31" s="140" t="s">
        <v>719</v>
      </c>
      <c r="M31" s="141" t="s">
        <v>718</v>
      </c>
      <c r="N31" s="113">
        <v>44697</v>
      </c>
      <c r="O31" s="113">
        <v>44698</v>
      </c>
      <c r="P31" s="114">
        <v>2</v>
      </c>
      <c r="Q31" s="115">
        <v>112</v>
      </c>
      <c r="R31" s="117">
        <f t="shared" si="33"/>
        <v>180</v>
      </c>
      <c r="S31" s="116">
        <v>0</v>
      </c>
      <c r="T31" s="130" t="s">
        <v>391</v>
      </c>
      <c r="U31" s="118">
        <f t="shared" si="34"/>
        <v>180</v>
      </c>
      <c r="V31" s="118">
        <f t="shared" si="35"/>
        <v>240</v>
      </c>
      <c r="W31" s="118">
        <f t="shared" si="36"/>
        <v>420</v>
      </c>
      <c r="X31" s="119" t="str">
        <f t="shared" si="37"/>
        <v/>
      </c>
      <c r="Y31" s="144">
        <f t="shared" si="38"/>
        <v>1</v>
      </c>
      <c r="Z31" s="20">
        <f t="shared" si="39"/>
        <v>2</v>
      </c>
    </row>
    <row r="32" spans="2:26" s="20" customFormat="1" ht="36" x14ac:dyDescent="0.35">
      <c r="B32" s="131" t="s">
        <v>155</v>
      </c>
      <c r="C32" s="18" t="s">
        <v>10</v>
      </c>
      <c r="D32" s="52" t="str">
        <f t="shared" si="30"/>
        <v>University of Haifa</v>
      </c>
      <c r="E32" s="52" t="str">
        <f t="shared" si="31"/>
        <v>Israel</v>
      </c>
      <c r="F32" s="150" t="str">
        <f t="shared" si="32"/>
        <v>Partner</v>
      </c>
      <c r="G32" s="131">
        <v>7</v>
      </c>
      <c r="H32" s="131" t="s">
        <v>710</v>
      </c>
      <c r="I32" s="109" t="s">
        <v>181</v>
      </c>
      <c r="J32" s="128" t="s">
        <v>386</v>
      </c>
      <c r="K32" s="128" t="s">
        <v>706</v>
      </c>
      <c r="L32" s="140" t="s">
        <v>720</v>
      </c>
      <c r="M32" s="141" t="s">
        <v>718</v>
      </c>
      <c r="N32" s="113">
        <v>44697</v>
      </c>
      <c r="O32" s="113">
        <v>44698</v>
      </c>
      <c r="P32" s="114">
        <v>2</v>
      </c>
      <c r="Q32" s="115">
        <v>51</v>
      </c>
      <c r="R32" s="117">
        <f t="shared" si="33"/>
        <v>20</v>
      </c>
      <c r="S32" s="116">
        <v>0</v>
      </c>
      <c r="T32" s="130" t="s">
        <v>391</v>
      </c>
      <c r="U32" s="118">
        <f t="shared" si="34"/>
        <v>20</v>
      </c>
      <c r="V32" s="118">
        <f t="shared" si="35"/>
        <v>240</v>
      </c>
      <c r="W32" s="118">
        <f t="shared" si="36"/>
        <v>260</v>
      </c>
      <c r="X32" s="119" t="str">
        <f t="shared" si="37"/>
        <v/>
      </c>
      <c r="Y32" s="144">
        <f t="shared" si="38"/>
        <v>1</v>
      </c>
      <c r="Z32" s="20">
        <f t="shared" si="39"/>
        <v>2</v>
      </c>
    </row>
    <row r="33" spans="2:26" s="20" customFormat="1" x14ac:dyDescent="0.35">
      <c r="B33" s="131" t="s">
        <v>155</v>
      </c>
      <c r="C33" s="18" t="s">
        <v>11</v>
      </c>
      <c r="D33" s="52" t="str">
        <f t="shared" si="30"/>
        <v>Jagiellonian University</v>
      </c>
      <c r="E33" s="52" t="str">
        <f t="shared" si="31"/>
        <v>Poland</v>
      </c>
      <c r="F33" s="150" t="str">
        <f t="shared" si="32"/>
        <v>Partner</v>
      </c>
      <c r="G33" s="131" t="s">
        <v>755</v>
      </c>
      <c r="H33" s="131" t="s">
        <v>734</v>
      </c>
      <c r="I33" s="109" t="s">
        <v>181</v>
      </c>
      <c r="J33" s="128" t="s">
        <v>385</v>
      </c>
      <c r="K33" s="128" t="s">
        <v>706</v>
      </c>
      <c r="L33" s="140" t="s">
        <v>562</v>
      </c>
      <c r="M33" s="141" t="s">
        <v>756</v>
      </c>
      <c r="N33" s="113">
        <v>44696</v>
      </c>
      <c r="O33" s="113">
        <v>44699</v>
      </c>
      <c r="P33" s="114">
        <v>2</v>
      </c>
      <c r="Q33" s="115">
        <v>2386</v>
      </c>
      <c r="R33" s="117">
        <f t="shared" si="33"/>
        <v>360</v>
      </c>
      <c r="S33" s="116">
        <v>0</v>
      </c>
      <c r="T33" s="130" t="s">
        <v>391</v>
      </c>
      <c r="U33" s="118">
        <f t="shared" si="34"/>
        <v>360</v>
      </c>
      <c r="V33" s="118">
        <f t="shared" si="35"/>
        <v>240</v>
      </c>
      <c r="W33" s="118">
        <f t="shared" si="36"/>
        <v>600</v>
      </c>
      <c r="X33" s="119" t="str">
        <f t="shared" si="37"/>
        <v/>
      </c>
      <c r="Y33" s="144">
        <f t="shared" si="38"/>
        <v>1</v>
      </c>
      <c r="Z33" s="20">
        <f t="shared" si="39"/>
        <v>2</v>
      </c>
    </row>
    <row r="34" spans="2:26" s="20" customFormat="1" ht="36" x14ac:dyDescent="0.35">
      <c r="B34" s="131" t="s">
        <v>155</v>
      </c>
      <c r="C34" s="18" t="s">
        <v>13</v>
      </c>
      <c r="D34" s="52" t="str">
        <f t="shared" si="30"/>
        <v>Swedish Red Cross University College</v>
      </c>
      <c r="E34" s="52" t="str">
        <f t="shared" si="31"/>
        <v>Sweden</v>
      </c>
      <c r="F34" s="150" t="str">
        <f t="shared" si="32"/>
        <v>Partner</v>
      </c>
      <c r="G34" s="131" t="s">
        <v>879</v>
      </c>
      <c r="H34" s="131" t="s">
        <v>880</v>
      </c>
      <c r="I34" s="109" t="s">
        <v>181</v>
      </c>
      <c r="J34" s="128" t="s">
        <v>386</v>
      </c>
      <c r="K34" s="128" t="s">
        <v>881</v>
      </c>
      <c r="L34" s="140" t="s">
        <v>882</v>
      </c>
      <c r="M34" s="141" t="s">
        <v>561</v>
      </c>
      <c r="N34" s="113">
        <v>41781</v>
      </c>
      <c r="O34" s="113">
        <v>44699</v>
      </c>
      <c r="P34" s="114">
        <v>5</v>
      </c>
      <c r="Q34" s="115">
        <v>3274</v>
      </c>
      <c r="R34" s="117">
        <f t="shared" si="33"/>
        <v>530</v>
      </c>
      <c r="S34" s="116">
        <v>0</v>
      </c>
      <c r="T34" s="130" t="s">
        <v>391</v>
      </c>
      <c r="U34" s="118">
        <f t="shared" si="34"/>
        <v>530</v>
      </c>
      <c r="V34" s="118">
        <f t="shared" si="35"/>
        <v>600</v>
      </c>
      <c r="W34" s="118">
        <f t="shared" si="36"/>
        <v>1130</v>
      </c>
      <c r="X34" s="119" t="str">
        <f t="shared" si="37"/>
        <v/>
      </c>
      <c r="Y34" s="144">
        <f t="shared" si="38"/>
        <v>1</v>
      </c>
      <c r="Z34" s="20">
        <f t="shared" si="39"/>
        <v>5</v>
      </c>
    </row>
    <row r="35" spans="2:26" s="20" customFormat="1" x14ac:dyDescent="0.35">
      <c r="B35" s="131" t="s">
        <v>157</v>
      </c>
      <c r="C35" s="18" t="s">
        <v>13</v>
      </c>
      <c r="D35" s="52" t="str">
        <f t="shared" si="30"/>
        <v>Swedish Red Cross University College</v>
      </c>
      <c r="E35" s="52" t="str">
        <f t="shared" si="31"/>
        <v>Sweden</v>
      </c>
      <c r="F35" s="150" t="str">
        <f t="shared" si="32"/>
        <v>Partner</v>
      </c>
      <c r="G35" s="131" t="s">
        <v>883</v>
      </c>
      <c r="H35" s="131" t="s">
        <v>880</v>
      </c>
      <c r="I35" s="109" t="s">
        <v>181</v>
      </c>
      <c r="J35" s="128" t="s">
        <v>385</v>
      </c>
      <c r="K35" s="128" t="s">
        <v>884</v>
      </c>
      <c r="L35" s="140" t="s">
        <v>882</v>
      </c>
      <c r="M35" s="141" t="s">
        <v>562</v>
      </c>
      <c r="N35" s="113">
        <v>43730</v>
      </c>
      <c r="O35" s="113">
        <v>44827</v>
      </c>
      <c r="P35" s="114">
        <v>5</v>
      </c>
      <c r="Q35" s="115">
        <v>1036</v>
      </c>
      <c r="R35" s="117">
        <f t="shared" si="33"/>
        <v>275</v>
      </c>
      <c r="S35" s="116">
        <v>0</v>
      </c>
      <c r="T35" s="130" t="s">
        <v>391</v>
      </c>
      <c r="U35" s="118">
        <f t="shared" si="34"/>
        <v>275</v>
      </c>
      <c r="V35" s="118">
        <f t="shared" si="35"/>
        <v>600</v>
      </c>
      <c r="W35" s="118">
        <f t="shared" si="36"/>
        <v>875</v>
      </c>
      <c r="X35" s="119" t="str">
        <f t="shared" si="37"/>
        <v/>
      </c>
      <c r="Y35" s="144">
        <f t="shared" si="38"/>
        <v>1</v>
      </c>
      <c r="Z35" s="20">
        <f t="shared" si="39"/>
        <v>5</v>
      </c>
    </row>
    <row r="36" spans="2:26" s="20" customFormat="1" ht="36" x14ac:dyDescent="0.35">
      <c r="B36" s="131" t="s">
        <v>155</v>
      </c>
      <c r="C36" s="18" t="s">
        <v>13</v>
      </c>
      <c r="D36" s="52" t="str">
        <f t="shared" si="30"/>
        <v>Swedish Red Cross University College</v>
      </c>
      <c r="E36" s="52" t="str">
        <f t="shared" si="31"/>
        <v>Sweden</v>
      </c>
      <c r="F36" s="150" t="str">
        <f t="shared" si="32"/>
        <v>Partner</v>
      </c>
      <c r="G36" s="131" t="s">
        <v>885</v>
      </c>
      <c r="H36" s="131" t="s">
        <v>886</v>
      </c>
      <c r="I36" s="109" t="s">
        <v>181</v>
      </c>
      <c r="J36" s="128" t="s">
        <v>386</v>
      </c>
      <c r="K36" s="128" t="s">
        <v>881</v>
      </c>
      <c r="L36" s="140" t="s">
        <v>887</v>
      </c>
      <c r="M36" s="141" t="s">
        <v>561</v>
      </c>
      <c r="N36" s="113">
        <v>41781</v>
      </c>
      <c r="O36" s="113">
        <v>44699</v>
      </c>
      <c r="P36" s="114">
        <v>5</v>
      </c>
      <c r="Q36" s="115">
        <v>3274</v>
      </c>
      <c r="R36" s="117">
        <f t="shared" si="33"/>
        <v>530</v>
      </c>
      <c r="S36" s="116">
        <v>0</v>
      </c>
      <c r="T36" s="130" t="s">
        <v>391</v>
      </c>
      <c r="U36" s="118">
        <f t="shared" si="34"/>
        <v>530</v>
      </c>
      <c r="V36" s="118">
        <f t="shared" si="35"/>
        <v>600</v>
      </c>
      <c r="W36" s="118">
        <f t="shared" si="36"/>
        <v>1130</v>
      </c>
      <c r="X36" s="119" t="str">
        <f t="shared" si="37"/>
        <v/>
      </c>
      <c r="Y36" s="144">
        <f t="shared" si="38"/>
        <v>1</v>
      </c>
      <c r="Z36" s="20">
        <f t="shared" si="39"/>
        <v>5</v>
      </c>
    </row>
    <row r="37" spans="2:26" s="20" customFormat="1" x14ac:dyDescent="0.35">
      <c r="B37" s="131" t="s">
        <v>157</v>
      </c>
      <c r="C37" s="18" t="s">
        <v>13</v>
      </c>
      <c r="D37" s="52" t="str">
        <f t="shared" si="30"/>
        <v>Swedish Red Cross University College</v>
      </c>
      <c r="E37" s="52" t="str">
        <f t="shared" si="31"/>
        <v>Sweden</v>
      </c>
      <c r="F37" s="150" t="str">
        <f t="shared" si="32"/>
        <v>Partner</v>
      </c>
      <c r="G37" s="131" t="s">
        <v>888</v>
      </c>
      <c r="H37" s="131" t="s">
        <v>886</v>
      </c>
      <c r="I37" s="109" t="s">
        <v>181</v>
      </c>
      <c r="J37" s="128" t="s">
        <v>385</v>
      </c>
      <c r="K37" s="128" t="s">
        <v>884</v>
      </c>
      <c r="L37" s="140" t="s">
        <v>882</v>
      </c>
      <c r="M37" s="141" t="s">
        <v>562</v>
      </c>
      <c r="N37" s="113">
        <v>43730</v>
      </c>
      <c r="O37" s="113">
        <v>44827</v>
      </c>
      <c r="P37" s="114">
        <v>5</v>
      </c>
      <c r="Q37" s="115">
        <v>1036</v>
      </c>
      <c r="R37" s="117">
        <f t="shared" si="33"/>
        <v>275</v>
      </c>
      <c r="S37" s="116">
        <v>0</v>
      </c>
      <c r="T37" s="130" t="s">
        <v>391</v>
      </c>
      <c r="U37" s="118">
        <f t="shared" si="34"/>
        <v>275</v>
      </c>
      <c r="V37" s="118">
        <f t="shared" si="35"/>
        <v>600</v>
      </c>
      <c r="W37" s="118">
        <f t="shared" si="36"/>
        <v>875</v>
      </c>
      <c r="X37" s="119" t="str">
        <f t="shared" si="37"/>
        <v/>
      </c>
      <c r="Y37" s="144">
        <f t="shared" si="38"/>
        <v>1</v>
      </c>
      <c r="Z37" s="20">
        <f t="shared" si="39"/>
        <v>5</v>
      </c>
    </row>
    <row r="38" spans="2:26" s="20" customFormat="1" ht="36" x14ac:dyDescent="0.35">
      <c r="B38" s="131" t="s">
        <v>195</v>
      </c>
      <c r="C38" s="18" t="s">
        <v>13</v>
      </c>
      <c r="D38" s="52" t="str">
        <f t="shared" si="30"/>
        <v>Swedish Red Cross University College</v>
      </c>
      <c r="E38" s="52" t="str">
        <f t="shared" si="31"/>
        <v>Sweden</v>
      </c>
      <c r="F38" s="150" t="str">
        <f t="shared" si="32"/>
        <v>Partner</v>
      </c>
      <c r="G38" s="131" t="s">
        <v>889</v>
      </c>
      <c r="H38" s="131" t="s">
        <v>886</v>
      </c>
      <c r="I38" s="109" t="s">
        <v>181</v>
      </c>
      <c r="J38" s="128" t="s">
        <v>386</v>
      </c>
      <c r="K38" s="128" t="s">
        <v>890</v>
      </c>
      <c r="L38" s="140" t="s">
        <v>882</v>
      </c>
      <c r="M38" s="141" t="s">
        <v>891</v>
      </c>
      <c r="N38" s="113">
        <v>41569</v>
      </c>
      <c r="O38" s="113">
        <v>44851</v>
      </c>
      <c r="P38" s="114">
        <v>5</v>
      </c>
      <c r="Q38" s="115">
        <v>1901</v>
      </c>
      <c r="R38" s="117">
        <f t="shared" si="33"/>
        <v>275</v>
      </c>
      <c r="S38" s="116">
        <v>0</v>
      </c>
      <c r="T38" s="130" t="s">
        <v>391</v>
      </c>
      <c r="U38" s="118">
        <f t="shared" si="34"/>
        <v>275</v>
      </c>
      <c r="V38" s="118">
        <f t="shared" si="35"/>
        <v>600</v>
      </c>
      <c r="W38" s="118">
        <f t="shared" si="36"/>
        <v>875</v>
      </c>
      <c r="X38" s="119" t="str">
        <f t="shared" si="37"/>
        <v/>
      </c>
      <c r="Y38" s="144">
        <f t="shared" si="38"/>
        <v>1</v>
      </c>
      <c r="Z38" s="20">
        <f t="shared" si="39"/>
        <v>5</v>
      </c>
    </row>
    <row r="39" spans="2:26" s="20" customFormat="1" x14ac:dyDescent="0.35">
      <c r="B39" s="131" t="s">
        <v>157</v>
      </c>
      <c r="C39" s="18" t="s">
        <v>14</v>
      </c>
      <c r="D39" s="52" t="str">
        <f t="shared" si="30"/>
        <v>Ben-Gurion University of the Negev</v>
      </c>
      <c r="E39" s="52" t="str">
        <f t="shared" si="31"/>
        <v>Israel</v>
      </c>
      <c r="F39" s="150" t="str">
        <f t="shared" si="32"/>
        <v>Partner</v>
      </c>
      <c r="G39" s="131" t="s">
        <v>909</v>
      </c>
      <c r="H39" s="131" t="s">
        <v>910</v>
      </c>
      <c r="I39" s="109" t="s">
        <v>181</v>
      </c>
      <c r="J39" s="128" t="s">
        <v>385</v>
      </c>
      <c r="K39" s="128" t="s">
        <v>896</v>
      </c>
      <c r="L39" s="140" t="s">
        <v>911</v>
      </c>
      <c r="M39" s="141" t="s">
        <v>562</v>
      </c>
      <c r="N39" s="113">
        <v>44658</v>
      </c>
      <c r="O39" s="113">
        <v>44661</v>
      </c>
      <c r="P39" s="114">
        <v>4</v>
      </c>
      <c r="Q39" s="115">
        <v>2360</v>
      </c>
      <c r="R39" s="117">
        <f t="shared" si="33"/>
        <v>360</v>
      </c>
      <c r="S39" s="116">
        <v>0</v>
      </c>
      <c r="T39" s="130" t="s">
        <v>391</v>
      </c>
      <c r="U39" s="118">
        <f t="shared" si="34"/>
        <v>360</v>
      </c>
      <c r="V39" s="118">
        <f t="shared" si="35"/>
        <v>480</v>
      </c>
      <c r="W39" s="118">
        <f t="shared" si="36"/>
        <v>840</v>
      </c>
      <c r="X39" s="119" t="str">
        <f t="shared" si="37"/>
        <v/>
      </c>
      <c r="Y39" s="144">
        <f t="shared" si="38"/>
        <v>1</v>
      </c>
      <c r="Z39" s="20">
        <f t="shared" si="39"/>
        <v>4</v>
      </c>
    </row>
    <row r="40" spans="2:26" s="20" customFormat="1" x14ac:dyDescent="0.35">
      <c r="B40" s="131" t="s">
        <v>155</v>
      </c>
      <c r="C40" s="18" t="s">
        <v>14</v>
      </c>
      <c r="D40" s="52" t="str">
        <f t="shared" si="30"/>
        <v>Ben-Gurion University of the Negev</v>
      </c>
      <c r="E40" s="52" t="str">
        <f t="shared" si="31"/>
        <v>Israel</v>
      </c>
      <c r="F40" s="150" t="str">
        <f t="shared" si="32"/>
        <v>Partner</v>
      </c>
      <c r="G40" s="131" t="s">
        <v>912</v>
      </c>
      <c r="H40" s="131" t="s">
        <v>895</v>
      </c>
      <c r="I40" s="109" t="s">
        <v>181</v>
      </c>
      <c r="J40" s="128" t="s">
        <v>383</v>
      </c>
      <c r="K40" s="128" t="s">
        <v>898</v>
      </c>
      <c r="L40" s="140" t="s">
        <v>911</v>
      </c>
      <c r="M40" s="141" t="s">
        <v>756</v>
      </c>
      <c r="N40" s="113">
        <v>44696</v>
      </c>
      <c r="O40" s="113">
        <v>44697</v>
      </c>
      <c r="P40" s="114">
        <v>2</v>
      </c>
      <c r="Q40" s="115">
        <v>45</v>
      </c>
      <c r="R40" s="117">
        <f t="shared" si="33"/>
        <v>20</v>
      </c>
      <c r="S40" s="116">
        <v>0</v>
      </c>
      <c r="T40" s="130" t="s">
        <v>391</v>
      </c>
      <c r="U40" s="118">
        <f t="shared" si="34"/>
        <v>20</v>
      </c>
      <c r="V40" s="118">
        <f t="shared" si="35"/>
        <v>240</v>
      </c>
      <c r="W40" s="118">
        <f t="shared" si="36"/>
        <v>260</v>
      </c>
      <c r="X40" s="119" t="str">
        <f t="shared" si="37"/>
        <v/>
      </c>
      <c r="Y40" s="144">
        <f t="shared" si="38"/>
        <v>1</v>
      </c>
      <c r="Z40" s="20">
        <f t="shared" si="39"/>
        <v>2</v>
      </c>
    </row>
    <row r="41" spans="2:26" s="20" customFormat="1" x14ac:dyDescent="0.35">
      <c r="B41" s="131" t="s">
        <v>155</v>
      </c>
      <c r="C41" s="18" t="s">
        <v>14</v>
      </c>
      <c r="D41" s="52" t="str">
        <f t="shared" si="30"/>
        <v>Ben-Gurion University of the Negev</v>
      </c>
      <c r="E41" s="52" t="str">
        <f t="shared" si="31"/>
        <v>Israel</v>
      </c>
      <c r="F41" s="150" t="str">
        <f t="shared" si="32"/>
        <v>Partner</v>
      </c>
      <c r="G41" s="131" t="s">
        <v>913</v>
      </c>
      <c r="H41" s="131" t="s">
        <v>910</v>
      </c>
      <c r="I41" s="109" t="s">
        <v>181</v>
      </c>
      <c r="J41" s="128" t="s">
        <v>383</v>
      </c>
      <c r="K41" s="128" t="s">
        <v>898</v>
      </c>
      <c r="L41" s="140" t="s">
        <v>911</v>
      </c>
      <c r="M41" s="141" t="s">
        <v>756</v>
      </c>
      <c r="N41" s="113">
        <v>44696</v>
      </c>
      <c r="O41" s="113">
        <v>44697</v>
      </c>
      <c r="P41" s="114">
        <v>2</v>
      </c>
      <c r="Q41" s="115">
        <v>45</v>
      </c>
      <c r="R41" s="117">
        <f t="shared" si="33"/>
        <v>20</v>
      </c>
      <c r="S41" s="116">
        <v>0</v>
      </c>
      <c r="T41" s="130" t="s">
        <v>391</v>
      </c>
      <c r="U41" s="118">
        <f t="shared" si="34"/>
        <v>20</v>
      </c>
      <c r="V41" s="118">
        <f t="shared" si="35"/>
        <v>240</v>
      </c>
      <c r="W41" s="118">
        <f t="shared" si="36"/>
        <v>260</v>
      </c>
      <c r="X41" s="119" t="str">
        <f t="shared" si="37"/>
        <v/>
      </c>
      <c r="Y41" s="144">
        <f t="shared" si="38"/>
        <v>1</v>
      </c>
      <c r="Z41" s="20">
        <f t="shared" si="39"/>
        <v>2</v>
      </c>
    </row>
    <row r="42" spans="2:26" s="20" customFormat="1" x14ac:dyDescent="0.35">
      <c r="B42" s="131" t="s">
        <v>157</v>
      </c>
      <c r="C42" s="18" t="s">
        <v>14</v>
      </c>
      <c r="D42" s="52" t="str">
        <f t="shared" si="30"/>
        <v>Ben-Gurion University of the Negev</v>
      </c>
      <c r="E42" s="52" t="str">
        <f t="shared" si="31"/>
        <v>Israel</v>
      </c>
      <c r="F42" s="150" t="str">
        <f t="shared" si="32"/>
        <v>Partner</v>
      </c>
      <c r="G42" s="131" t="s">
        <v>914</v>
      </c>
      <c r="H42" s="131" t="s">
        <v>910</v>
      </c>
      <c r="I42" s="109" t="s">
        <v>181</v>
      </c>
      <c r="J42" s="128" t="s">
        <v>385</v>
      </c>
      <c r="K42" s="128" t="s">
        <v>896</v>
      </c>
      <c r="L42" s="140" t="s">
        <v>915</v>
      </c>
      <c r="M42" s="141" t="s">
        <v>562</v>
      </c>
      <c r="N42" s="113">
        <v>44822</v>
      </c>
      <c r="O42" s="113">
        <v>44826</v>
      </c>
      <c r="P42" s="114">
        <v>5</v>
      </c>
      <c r="Q42" s="115">
        <v>2360</v>
      </c>
      <c r="R42" s="117">
        <f t="shared" si="33"/>
        <v>360</v>
      </c>
      <c r="S42" s="116">
        <v>0</v>
      </c>
      <c r="T42" s="130" t="s">
        <v>391</v>
      </c>
      <c r="U42" s="118">
        <f t="shared" si="34"/>
        <v>360</v>
      </c>
      <c r="V42" s="118">
        <f t="shared" si="35"/>
        <v>600</v>
      </c>
      <c r="W42" s="118">
        <f t="shared" si="36"/>
        <v>960</v>
      </c>
      <c r="X42" s="119" t="str">
        <f t="shared" si="37"/>
        <v/>
      </c>
      <c r="Y42" s="144">
        <f t="shared" si="38"/>
        <v>1</v>
      </c>
      <c r="Z42" s="20">
        <f t="shared" si="39"/>
        <v>5</v>
      </c>
    </row>
    <row r="43" spans="2:26" s="20" customFormat="1" x14ac:dyDescent="0.35">
      <c r="B43" s="131" t="s">
        <v>157</v>
      </c>
      <c r="C43" s="18" t="s">
        <v>14</v>
      </c>
      <c r="D43" s="52" t="str">
        <f t="shared" si="30"/>
        <v>Ben-Gurion University of the Negev</v>
      </c>
      <c r="E43" s="52" t="str">
        <f t="shared" si="31"/>
        <v>Israel</v>
      </c>
      <c r="F43" s="150" t="str">
        <f t="shared" si="32"/>
        <v>Partner</v>
      </c>
      <c r="G43" s="131" t="s">
        <v>916</v>
      </c>
      <c r="H43" s="131" t="s">
        <v>895</v>
      </c>
      <c r="I43" s="109" t="s">
        <v>181</v>
      </c>
      <c r="J43" s="128" t="s">
        <v>385</v>
      </c>
      <c r="K43" s="128" t="s">
        <v>896</v>
      </c>
      <c r="L43" s="140" t="s">
        <v>915</v>
      </c>
      <c r="M43" s="141" t="s">
        <v>562</v>
      </c>
      <c r="N43" s="113">
        <v>44822</v>
      </c>
      <c r="O43" s="113">
        <v>44826</v>
      </c>
      <c r="P43" s="114">
        <v>5</v>
      </c>
      <c r="Q43" s="115">
        <v>2360</v>
      </c>
      <c r="R43" s="117">
        <f t="shared" si="33"/>
        <v>360</v>
      </c>
      <c r="S43" s="116">
        <v>0</v>
      </c>
      <c r="T43" s="130" t="s">
        <v>391</v>
      </c>
      <c r="U43" s="118">
        <f t="shared" si="34"/>
        <v>360</v>
      </c>
      <c r="V43" s="118">
        <f t="shared" si="35"/>
        <v>600</v>
      </c>
      <c r="W43" s="118">
        <f t="shared" si="36"/>
        <v>960</v>
      </c>
      <c r="X43" s="119" t="str">
        <f t="shared" si="37"/>
        <v/>
      </c>
      <c r="Y43" s="144">
        <f t="shared" si="38"/>
        <v>1</v>
      </c>
      <c r="Z43" s="20">
        <f t="shared" si="39"/>
        <v>5</v>
      </c>
    </row>
    <row r="44" spans="2:26" s="20" customFormat="1" x14ac:dyDescent="0.35">
      <c r="B44" s="131" t="s">
        <v>157</v>
      </c>
      <c r="C44" s="18" t="s">
        <v>15</v>
      </c>
      <c r="D44" s="52" t="str">
        <f t="shared" si="30"/>
        <v>Maastricht University</v>
      </c>
      <c r="E44" s="52" t="str">
        <f t="shared" si="31"/>
        <v>Netherlands</v>
      </c>
      <c r="F44" s="150" t="str">
        <f t="shared" si="32"/>
        <v>Partner</v>
      </c>
      <c r="G44" s="131" t="s">
        <v>964</v>
      </c>
      <c r="H44" s="131" t="s">
        <v>965</v>
      </c>
      <c r="I44" s="109" t="s">
        <v>181</v>
      </c>
      <c r="J44" s="128" t="s">
        <v>385</v>
      </c>
      <c r="K44" s="128" t="s">
        <v>966</v>
      </c>
      <c r="L44" s="140" t="s">
        <v>967</v>
      </c>
      <c r="M44" s="141" t="s">
        <v>562</v>
      </c>
      <c r="N44" s="113">
        <v>44823</v>
      </c>
      <c r="O44" s="113">
        <v>44828</v>
      </c>
      <c r="P44" s="114">
        <v>5</v>
      </c>
      <c r="Q44" s="115">
        <v>1011</v>
      </c>
      <c r="R44" s="117">
        <f t="shared" si="33"/>
        <v>275</v>
      </c>
      <c r="S44" s="116">
        <v>0</v>
      </c>
      <c r="T44" s="130" t="s">
        <v>391</v>
      </c>
      <c r="U44" s="118">
        <f t="shared" si="34"/>
        <v>275</v>
      </c>
      <c r="V44" s="118">
        <f t="shared" si="35"/>
        <v>600</v>
      </c>
      <c r="W44" s="118">
        <f t="shared" si="36"/>
        <v>875</v>
      </c>
      <c r="X44" s="119" t="str">
        <f t="shared" si="37"/>
        <v/>
      </c>
      <c r="Y44" s="144">
        <f t="shared" si="38"/>
        <v>1</v>
      </c>
      <c r="Z44" s="20">
        <f t="shared" si="39"/>
        <v>5</v>
      </c>
    </row>
    <row r="45" spans="2:26" s="20" customFormat="1" x14ac:dyDescent="0.35">
      <c r="B45" s="131" t="s">
        <v>157</v>
      </c>
      <c r="C45" s="18" t="s">
        <v>15</v>
      </c>
      <c r="D45" s="52" t="str">
        <f t="shared" si="30"/>
        <v>Maastricht University</v>
      </c>
      <c r="E45" s="52" t="str">
        <f t="shared" si="31"/>
        <v>Netherlands</v>
      </c>
      <c r="F45" s="150" t="str">
        <f t="shared" si="32"/>
        <v>Partner</v>
      </c>
      <c r="G45" s="131" t="s">
        <v>966</v>
      </c>
      <c r="H45" s="131" t="s">
        <v>968</v>
      </c>
      <c r="I45" s="109" t="s">
        <v>181</v>
      </c>
      <c r="J45" s="128" t="s">
        <v>385</v>
      </c>
      <c r="K45" s="128" t="s">
        <v>964</v>
      </c>
      <c r="L45" s="140" t="s">
        <v>967</v>
      </c>
      <c r="M45" s="141" t="s">
        <v>562</v>
      </c>
      <c r="N45" s="113">
        <v>44823</v>
      </c>
      <c r="O45" s="113">
        <v>44828</v>
      </c>
      <c r="P45" s="114">
        <v>5</v>
      </c>
      <c r="Q45" s="115">
        <v>1011</v>
      </c>
      <c r="R45" s="117">
        <f t="shared" si="33"/>
        <v>275</v>
      </c>
      <c r="S45" s="116">
        <v>0</v>
      </c>
      <c r="T45" s="130" t="s">
        <v>391</v>
      </c>
      <c r="U45" s="118">
        <f t="shared" si="34"/>
        <v>275</v>
      </c>
      <c r="V45" s="118">
        <f t="shared" si="35"/>
        <v>600</v>
      </c>
      <c r="W45" s="118">
        <f t="shared" si="36"/>
        <v>875</v>
      </c>
      <c r="X45" s="119" t="str">
        <f t="shared" si="37"/>
        <v/>
      </c>
      <c r="Y45" s="144">
        <f t="shared" si="38"/>
        <v>1</v>
      </c>
      <c r="Z45" s="20">
        <f t="shared" si="39"/>
        <v>5</v>
      </c>
    </row>
    <row r="46" spans="2:26" s="20" customFormat="1" ht="36" x14ac:dyDescent="0.35">
      <c r="B46" s="131" t="s">
        <v>155</v>
      </c>
      <c r="C46" s="18" t="s">
        <v>15</v>
      </c>
      <c r="D46" s="52" t="str">
        <f t="shared" si="30"/>
        <v>Maastricht University</v>
      </c>
      <c r="E46" s="52" t="str">
        <f t="shared" si="31"/>
        <v>Netherlands</v>
      </c>
      <c r="F46" s="150" t="str">
        <f t="shared" si="32"/>
        <v>Partner</v>
      </c>
      <c r="G46" s="131" t="s">
        <v>969</v>
      </c>
      <c r="H46" s="131" t="s">
        <v>965</v>
      </c>
      <c r="I46" s="109" t="s">
        <v>181</v>
      </c>
      <c r="J46" s="128" t="s">
        <v>386</v>
      </c>
      <c r="K46" s="128" t="s">
        <v>970</v>
      </c>
      <c r="L46" s="140" t="s">
        <v>967</v>
      </c>
      <c r="M46" s="141" t="s">
        <v>891</v>
      </c>
      <c r="N46" s="113">
        <v>44847</v>
      </c>
      <c r="O46" s="113">
        <v>44850</v>
      </c>
      <c r="P46" s="114">
        <v>3</v>
      </c>
      <c r="Q46" s="115">
        <v>1659</v>
      </c>
      <c r="R46" s="117">
        <f t="shared" si="33"/>
        <v>275</v>
      </c>
      <c r="S46" s="116">
        <v>0</v>
      </c>
      <c r="T46" s="130" t="s">
        <v>391</v>
      </c>
      <c r="U46" s="118">
        <f t="shared" si="34"/>
        <v>275</v>
      </c>
      <c r="V46" s="118">
        <f t="shared" si="35"/>
        <v>360</v>
      </c>
      <c r="W46" s="118">
        <f t="shared" si="36"/>
        <v>635</v>
      </c>
      <c r="X46" s="119" t="str">
        <f t="shared" si="37"/>
        <v/>
      </c>
      <c r="Y46" s="144">
        <f t="shared" si="38"/>
        <v>1</v>
      </c>
      <c r="Z46" s="20">
        <f t="shared" si="39"/>
        <v>3</v>
      </c>
    </row>
    <row r="47" spans="2:26" s="20" customFormat="1" ht="36" x14ac:dyDescent="0.35">
      <c r="B47" s="131" t="s">
        <v>155</v>
      </c>
      <c r="C47" s="18" t="s">
        <v>15</v>
      </c>
      <c r="D47" s="52" t="str">
        <f t="shared" si="30"/>
        <v>Maastricht University</v>
      </c>
      <c r="E47" s="52" t="str">
        <f t="shared" si="31"/>
        <v>Netherlands</v>
      </c>
      <c r="F47" s="150" t="str">
        <f t="shared" si="32"/>
        <v>Partner</v>
      </c>
      <c r="G47" s="131" t="s">
        <v>970</v>
      </c>
      <c r="H47" s="131" t="s">
        <v>968</v>
      </c>
      <c r="I47" s="109" t="s">
        <v>181</v>
      </c>
      <c r="J47" s="128" t="s">
        <v>386</v>
      </c>
      <c r="K47" s="128" t="s">
        <v>969</v>
      </c>
      <c r="L47" s="140" t="s">
        <v>967</v>
      </c>
      <c r="M47" s="141" t="s">
        <v>891</v>
      </c>
      <c r="N47" s="113">
        <v>44847</v>
      </c>
      <c r="O47" s="113">
        <v>44850</v>
      </c>
      <c r="P47" s="114">
        <v>3</v>
      </c>
      <c r="Q47" s="115">
        <v>1659</v>
      </c>
      <c r="R47" s="117">
        <f t="shared" si="33"/>
        <v>275</v>
      </c>
      <c r="S47" s="116">
        <v>0</v>
      </c>
      <c r="T47" s="130" t="s">
        <v>391</v>
      </c>
      <c r="U47" s="118">
        <f t="shared" si="34"/>
        <v>275</v>
      </c>
      <c r="V47" s="118">
        <f t="shared" si="35"/>
        <v>360</v>
      </c>
      <c r="W47" s="118">
        <f t="shared" si="36"/>
        <v>635</v>
      </c>
      <c r="X47" s="119" t="str">
        <f t="shared" si="37"/>
        <v/>
      </c>
      <c r="Y47" s="144">
        <f t="shared" si="38"/>
        <v>1</v>
      </c>
      <c r="Z47" s="20">
        <f t="shared" si="39"/>
        <v>3</v>
      </c>
    </row>
    <row r="49" spans="21:21" x14ac:dyDescent="0.4">
      <c r="U49" s="145"/>
    </row>
    <row r="50" spans="21:21" x14ac:dyDescent="0.4">
      <c r="U50" s="139"/>
    </row>
    <row r="53" spans="21:21" x14ac:dyDescent="0.4">
      <c r="U53" s="139"/>
    </row>
  </sheetData>
  <sheetProtection algorithmName="SHA-512" hashValue="x4798Ed6FZuur+ovMdJUBMCm5WvRroNJ8tlNTl4gx0DzxIlC0K2Mbu0zQL1pbrejh2gAsZ7HF/0sYGwfss43Pg==" saltValue="k+bqSVA6lNLGYIPxHAsdmg==" spinCount="100000" sheet="1" objects="1" scenarios="1" selectLockedCells="1"/>
  <dataConsolidate/>
  <mergeCells count="6">
    <mergeCell ref="B2:X2"/>
    <mergeCell ref="B4:C4"/>
    <mergeCell ref="B6:C6"/>
    <mergeCell ref="B5:C5"/>
    <mergeCell ref="S3:X7"/>
    <mergeCell ref="R3:R7"/>
  </mergeCells>
  <conditionalFormatting sqref="X9:X47">
    <cfRule type="containsText" dxfId="57" priority="567" operator="containsText" text="Error">
      <formula>NOT(ISERROR(SEARCH("Error",X9)))</formula>
    </cfRule>
  </conditionalFormatting>
  <conditionalFormatting sqref="E4:F6">
    <cfRule type="cellIs" dxfId="56" priority="339" operator="notEqual">
      <formula>""</formula>
    </cfRule>
  </conditionalFormatting>
  <conditionalFormatting sqref="E9:E47">
    <cfRule type="expression" dxfId="55" priority="338">
      <formula>COUNTIF(CountryALL,E9)=0</formula>
    </cfRule>
  </conditionalFormatting>
  <conditionalFormatting sqref="D9:D47">
    <cfRule type="cellIs" dxfId="54" priority="337" operator="equal">
      <formula>""</formula>
    </cfRule>
  </conditionalFormatting>
  <conditionalFormatting sqref="V9:V47">
    <cfRule type="expression" dxfId="53" priority="237">
      <formula>AND(I9="Student",P9&gt;90)</formula>
    </cfRule>
    <cfRule type="expression" dxfId="52" priority="270">
      <formula>AND(I9="Staff",P9&gt;90)</formula>
    </cfRule>
    <cfRule type="expression" dxfId="51" priority="307">
      <formula>P9&gt;(O9-N9)+1</formula>
    </cfRule>
  </conditionalFormatting>
  <conditionalFormatting sqref="F9:F47">
    <cfRule type="expression" dxfId="50" priority="145">
      <formula>COUNTIF(Role_Code,F9)=0</formula>
    </cfRule>
  </conditionalFormatting>
  <conditionalFormatting sqref="J9:J47">
    <cfRule type="expression" dxfId="49" priority="39">
      <formula>AND(I9="Staff",COUNTIF(Staff,J9)=0)</formula>
    </cfRule>
  </conditionalFormatting>
  <conditionalFormatting sqref="J9:J47">
    <cfRule type="expression" dxfId="48" priority="37">
      <formula>AND(I9="Student",COUNTIF(Student,J9)=0)</formula>
    </cfRule>
  </conditionalFormatting>
  <dataValidations xWindow="672" yWindow="383" count="15">
    <dataValidation allowBlank="1" showInputMessage="1" showErrorMessage="1" error="Please encode City and Country of Destination" prompt="Please encode City and Country of Destination" sqref="M9:M47" xr:uid="{00000000-0002-0000-0500-000000000000}"/>
    <dataValidation allowBlank="1" showInputMessage="1" showErrorMessage="1" error="Please encode City and Country of Departure" prompt="Please encode City and Country of Departure" sqref="L9:L47" xr:uid="{00000000-0002-0000-0500-000001000000}"/>
    <dataValidation type="list" allowBlank="1" showInputMessage="1" showErrorMessage="1" error="Click arrow to select Category" prompt="Click arrow to select Category" sqref="I9:I47" xr:uid="{00000000-0002-0000-0500-000002000000}">
      <formula1>Category2</formula1>
    </dataValidation>
    <dataValidation type="list" allowBlank="1" showInputMessage="1" showErrorMessage="1" error="Click arrow to select Work Package" prompt="Click arrow to select Work Package" sqref="B9:B47" xr:uid="{00000000-0002-0000-0500-000003000000}">
      <formula1>WorkPackage</formula1>
    </dataValidation>
    <dataValidation type="list" allowBlank="1" showInputMessage="1" showErrorMessage="1" error="Click arrow to select Partner N°" prompt="Click arrow to select Partner N°" sqref="C9:C47" xr:uid="{00000000-0002-0000-0500-000004000000}">
      <formula1>PartnerN°</formula1>
    </dataValidation>
    <dataValidation allowBlank="1" showInputMessage="1" showErrorMessage="1" error="Please encode the name of the person travelling" prompt="Please encode the name of the person travelling" sqref="H9:H47" xr:uid="{00000000-0002-0000-0500-000005000000}"/>
    <dataValidation type="date" allowBlank="1" showInputMessage="1" showErrorMessage="1" error="Please encode date (format must be dd/mm/yy)" prompt="Please encode date (format must be dd/mm/yy)" sqref="N9:O47" xr:uid="{00000000-0002-0000-0500-000006000000}">
      <formula1>36526</formula1>
      <formula2>55153</formula2>
    </dataValidation>
    <dataValidation allowBlank="1" showInputMessage="1" showErrorMessage="1" error="Please encode supporting document ref." prompt="Please encode supporting document ref." sqref="G9:G47" xr:uid="{00000000-0002-0000-0500-000007000000}"/>
    <dataValidation type="whole" allowBlank="1" showInputMessage="1" showErrorMessage="1" error="Please encode distance in kilometers (no decimals)" prompt="Please encode distance in kilometers (no decimals)" sqref="Q9:Q47" xr:uid="{00000000-0002-0000-0500-000008000000}">
      <formula1>0</formula1>
      <formula2>1000000</formula2>
    </dataValidation>
    <dataValidation type="whole" allowBlank="1" showInputMessage="1" showErrorMessage="1" error="Please encode number of days (max 90 days for student and staff - whole number only)" prompt="Please encode number of days (max 90 days for student and staff - whole number only)" sqref="P9:P47" xr:uid="{00000000-0002-0000-0500-000009000000}">
      <formula1>0</formula1>
      <formula2>1000000</formula2>
    </dataValidation>
    <dataValidation allowBlank="1" showInputMessage="1" errorTitle="Warning: Max Ceilings exceeded" error="Please be aware that this exceed the &quot;Ceilings&quot; for the maximum amounts for staff cost by country" sqref="U9:U47 R9:R47" xr:uid="{00000000-0002-0000-0500-00000A000000}"/>
    <dataValidation type="custom" allowBlank="1" showInputMessage="1" showErrorMessage="1" error="Please encode actual cost of travel (2 decimals only)" prompt="Please encode actual cost of travel (2 decimals only)" sqref="S9:S47" xr:uid="{00000000-0002-0000-0500-00000B000000}">
      <formula1>S9=INT(S9*100)/100</formula1>
    </dataValidation>
    <dataValidation type="list" allowBlank="1" showInputMessage="1" showErrorMessage="1" errorTitle="Warning: Max Ceilings exceeded" error="Click arrow to confirm replacement of Unit Costs by Exceptional Costs" prompt="Click arrow to confirm replacement of Unit Costs by Exceptional Costs" sqref="T9:T47" xr:uid="{00000000-0002-0000-0500-00000C000000}">
      <formula1>"No,Yes"</formula1>
    </dataValidation>
    <dataValidation allowBlank="1" showInputMessage="1" showErrorMessage="1" error="Please indicate the activity n° (as indicated in the narrative report)" prompt="Please indicate the activity n° (as indicated in the narrative report)" sqref="K9:K47" xr:uid="{00000000-0002-0000-0500-00000D000000}"/>
    <dataValidation type="list" allowBlank="1" showInputMessage="1" showErrorMessage="1" error="Please click arrow to indicate the main activity performed during the trip (contextual choice - please select category staff/student first)" prompt="Please click arrow to indicate the main activity performed during the trip (contextual choice - please select category staff/student first)" sqref="J9:J47" xr:uid="{00000000-0002-0000-0500-00000E000000}">
      <formula1>INDIRECT(I9)</formula1>
    </dataValidation>
  </dataValidations>
  <printOptions horizontalCentered="1"/>
  <pageMargins left="0.23622047244094491" right="0.23622047244094491" top="0.39370078740157483" bottom="0.94488188976377963" header="0.31496062992125984" footer="0.31496062992125984"/>
  <pageSetup paperSize="9" scale="23" fitToHeight="0" orientation="landscape"/>
  <headerFooter>
    <oddFooter xml:space="preserve">&amp;CPage &amp;P of 3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59" r:id="rId3" name="Button 4">
              <controlPr defaultSize="0" print="0" autoFill="0" autoPict="0" macro="[0]!Distance">
                <anchor moveWithCells="1" sizeWithCells="1">
                  <from>
                    <xdr:col>3</xdr:col>
                    <xdr:colOff>914400</xdr:colOff>
                    <xdr:row>1</xdr:row>
                    <xdr:rowOff>63500</xdr:rowOff>
                  </from>
                  <to>
                    <xdr:col>3</xdr:col>
                    <xdr:colOff>2679700</xdr:colOff>
                    <xdr:row>1</xdr:row>
                    <xdr:rowOff>533400</xdr:rowOff>
                  </to>
                </anchor>
              </controlPr>
            </control>
          </mc:Choice>
        </mc:AlternateContent>
        <mc:AlternateContent xmlns:mc="http://schemas.openxmlformats.org/markup-compatibility/2006">
          <mc:Choice Requires="x14">
            <control shapeId="5169" r:id="rId4" name="Button 1">
              <controlPr defaultSize="0" print="0" autoFill="0" autoPict="0" macro="[0]!AddRow">
                <anchor moveWithCells="1" sizeWithCells="1">
                  <from>
                    <xdr:col>1</xdr:col>
                    <xdr:colOff>38100</xdr:colOff>
                    <xdr:row>1</xdr:row>
                    <xdr:rowOff>63500</xdr:rowOff>
                  </from>
                  <to>
                    <xdr:col>1</xdr:col>
                    <xdr:colOff>1485900</xdr:colOff>
                    <xdr:row>1</xdr:row>
                    <xdr:rowOff>533400</xdr:rowOff>
                  </to>
                </anchor>
              </controlPr>
            </control>
          </mc:Choice>
        </mc:AlternateContent>
        <mc:AlternateContent xmlns:mc="http://schemas.openxmlformats.org/markup-compatibility/2006">
          <mc:Choice Requires="x14">
            <control shapeId="5170" r:id="rId5" name="Button 2">
              <controlPr defaultSize="0" print="0" autoFill="0" autoPict="0" macro="[0]!DeleteRow">
                <anchor moveWithCells="1" sizeWithCells="1">
                  <from>
                    <xdr:col>1</xdr:col>
                    <xdr:colOff>1524000</xdr:colOff>
                    <xdr:row>1</xdr:row>
                    <xdr:rowOff>63500</xdr:rowOff>
                  </from>
                  <to>
                    <xdr:col>2</xdr:col>
                    <xdr:colOff>114300</xdr:colOff>
                    <xdr:row>1</xdr:row>
                    <xdr:rowOff>533400</xdr:rowOff>
                  </to>
                </anchor>
              </controlPr>
            </control>
          </mc:Choice>
        </mc:AlternateContent>
        <mc:AlternateContent xmlns:mc="http://schemas.openxmlformats.org/markup-compatibility/2006">
          <mc:Choice Requires="x14">
            <control shapeId="5171" r:id="rId6" name="Button 3">
              <controlPr defaultSize="0" print="0" autoFill="0" autoPict="0" macro="[0]!DuplicateRow">
                <anchor moveWithCells="1">
                  <from>
                    <xdr:col>2</xdr:col>
                    <xdr:colOff>165100</xdr:colOff>
                    <xdr:row>1</xdr:row>
                    <xdr:rowOff>63500</xdr:rowOff>
                  </from>
                  <to>
                    <xdr:col>3</xdr:col>
                    <xdr:colOff>876300</xdr:colOff>
                    <xdr:row>1</xdr:row>
                    <xdr:rowOff>533400</xdr:rowOff>
                  </to>
                </anchor>
              </controlPr>
            </control>
          </mc:Choice>
        </mc:AlternateContent>
        <mc:AlternateContent xmlns:mc="http://schemas.openxmlformats.org/markup-compatibility/2006">
          <mc:Choice Requires="x14">
            <control shapeId="5172" r:id="rId7" name="Button 3">
              <controlPr defaultSize="0" print="0" autoFill="0" autoPict="0" macro="[0]!Export_Travel">
                <anchor moveWithCells="1">
                  <from>
                    <xdr:col>3</xdr:col>
                    <xdr:colOff>2717800</xdr:colOff>
                    <xdr:row>1</xdr:row>
                    <xdr:rowOff>63500</xdr:rowOff>
                  </from>
                  <to>
                    <xdr:col>4</xdr:col>
                    <xdr:colOff>762000</xdr:colOff>
                    <xdr:row>1</xdr:row>
                    <xdr:rowOff>533400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theme="4" tint="0.59999389629810485"/>
    <pageSetUpPr fitToPage="1"/>
  </sheetPr>
  <dimension ref="B1:S37"/>
  <sheetViews>
    <sheetView showGridLines="0" topLeftCell="G1" zoomScale="70" zoomScaleNormal="70" zoomScaleSheetLayoutView="55" zoomScalePageLayoutView="70" workbookViewId="0">
      <pane ySplit="9" topLeftCell="A31" activePane="bottomLeft" state="frozen"/>
      <selection pane="bottomLeft" activeCell="O22" sqref="O22"/>
    </sheetView>
  </sheetViews>
  <sheetFormatPr defaultColWidth="9.1796875" defaultRowHeight="18" x14ac:dyDescent="0.4"/>
  <cols>
    <col min="1" max="1" width="1.6328125" style="2" customWidth="1"/>
    <col min="2" max="2" width="42.6328125" style="2" customWidth="1"/>
    <col min="3" max="3" width="10.6328125" style="2" customWidth="1"/>
    <col min="4" max="5" width="50.6328125" style="2" customWidth="1"/>
    <col min="6" max="6" width="25.6328125" style="154" customWidth="1"/>
    <col min="7" max="8" width="20.6328125" style="2" customWidth="1"/>
    <col min="9" max="9" width="50.6328125" style="2" customWidth="1"/>
    <col min="10" max="10" width="35.6328125" style="2" customWidth="1"/>
    <col min="11" max="18" width="20.6328125" style="2" customWidth="1"/>
    <col min="19" max="19" width="11.1796875" style="2" bestFit="1" customWidth="1"/>
    <col min="20" max="20" width="1.6328125" style="2" customWidth="1"/>
    <col min="21" max="16384" width="9.1796875" style="2"/>
  </cols>
  <sheetData>
    <row r="1" spans="2:19" ht="8.25" customHeight="1" x14ac:dyDescent="0.4"/>
    <row r="2" spans="2:19" s="4" customFormat="1" ht="45" customHeight="1" x14ac:dyDescent="0.4">
      <c r="B2" s="274" t="s">
        <v>163</v>
      </c>
      <c r="C2" s="274"/>
      <c r="D2" s="274"/>
      <c r="E2" s="274"/>
      <c r="F2" s="274"/>
      <c r="G2" s="274"/>
      <c r="H2" s="274"/>
      <c r="I2" s="274"/>
      <c r="J2" s="274"/>
      <c r="K2" s="275"/>
      <c r="L2" s="275"/>
      <c r="M2" s="275"/>
      <c r="N2" s="275"/>
      <c r="O2" s="275"/>
      <c r="P2" s="275"/>
      <c r="Q2" s="275"/>
      <c r="R2" s="275"/>
      <c r="S2" s="275"/>
    </row>
    <row r="3" spans="2:19" s="4" customFormat="1" ht="8.25" customHeight="1" x14ac:dyDescent="0.4">
      <c r="B3" s="15"/>
      <c r="F3" s="124"/>
      <c r="K3" s="278" t="s">
        <v>533</v>
      </c>
      <c r="L3" s="279"/>
      <c r="M3" s="279"/>
      <c r="N3" s="279"/>
      <c r="O3" s="279"/>
      <c r="P3" s="279"/>
      <c r="Q3" s="279"/>
      <c r="R3" s="279"/>
      <c r="S3" s="280"/>
    </row>
    <row r="4" spans="2:19" s="4" customFormat="1" ht="20.25" customHeight="1" x14ac:dyDescent="0.4">
      <c r="B4" s="253" t="s">
        <v>376</v>
      </c>
      <c r="C4" s="253"/>
      <c r="D4" s="276">
        <f>SUMIF(S:S,"&lt;&gt;Error",R:R)</f>
        <v>50985.06</v>
      </c>
      <c r="E4" s="277" t="str">
        <f>IF(D4&gt;ROUND('Final financial statement'!D15*1.1,2),"Exceeds Grant Awarded + 10%","")</f>
        <v/>
      </c>
      <c r="F4" s="152"/>
      <c r="K4" s="281"/>
      <c r="L4" s="282"/>
      <c r="M4" s="282"/>
      <c r="N4" s="282"/>
      <c r="O4" s="282"/>
      <c r="P4" s="282"/>
      <c r="Q4" s="282"/>
      <c r="R4" s="282"/>
      <c r="S4" s="283"/>
    </row>
    <row r="5" spans="2:19" s="4" customFormat="1" ht="20.25" customHeight="1" x14ac:dyDescent="0.4">
      <c r="B5" s="253"/>
      <c r="C5" s="253"/>
      <c r="D5" s="276"/>
      <c r="E5" s="277"/>
      <c r="F5" s="152"/>
      <c r="K5" s="281"/>
      <c r="L5" s="282"/>
      <c r="M5" s="282"/>
      <c r="N5" s="282"/>
      <c r="O5" s="282"/>
      <c r="P5" s="282"/>
      <c r="Q5" s="282"/>
      <c r="R5" s="282"/>
      <c r="S5" s="283"/>
    </row>
    <row r="6" spans="2:19" s="4" customFormat="1" ht="8.25" customHeight="1" x14ac:dyDescent="0.4">
      <c r="B6" s="253"/>
      <c r="C6" s="253"/>
      <c r="D6" s="276"/>
      <c r="E6" s="277"/>
      <c r="F6" s="152"/>
      <c r="K6" s="281"/>
      <c r="L6" s="282"/>
      <c r="M6" s="282"/>
      <c r="N6" s="282"/>
      <c r="O6" s="282"/>
      <c r="P6" s="282"/>
      <c r="Q6" s="282"/>
      <c r="R6" s="282"/>
      <c r="S6" s="283"/>
    </row>
    <row r="7" spans="2:19" s="4" customFormat="1" ht="8.25" customHeight="1" x14ac:dyDescent="0.4">
      <c r="B7" s="5"/>
      <c r="C7" s="6"/>
      <c r="D7" s="6"/>
      <c r="E7" s="6"/>
      <c r="F7" s="70"/>
      <c r="G7" s="6"/>
      <c r="H7" s="6"/>
      <c r="I7" s="6"/>
      <c r="J7" s="6"/>
      <c r="K7" s="284"/>
      <c r="L7" s="285"/>
      <c r="M7" s="285"/>
      <c r="N7" s="285"/>
      <c r="O7" s="285"/>
      <c r="P7" s="285"/>
      <c r="Q7" s="285"/>
      <c r="R7" s="285"/>
      <c r="S7" s="286"/>
    </row>
    <row r="8" spans="2:19" s="26" customFormat="1" ht="126" x14ac:dyDescent="0.4">
      <c r="B8" s="178" t="s">
        <v>151</v>
      </c>
      <c r="C8" s="178" t="s">
        <v>142</v>
      </c>
      <c r="D8" s="178" t="s">
        <v>482</v>
      </c>
      <c r="E8" s="178" t="s">
        <v>483</v>
      </c>
      <c r="F8" s="178" t="s">
        <v>484</v>
      </c>
      <c r="G8" s="178" t="s">
        <v>199</v>
      </c>
      <c r="H8" s="178" t="s">
        <v>493</v>
      </c>
      <c r="I8" s="105" t="s">
        <v>128</v>
      </c>
      <c r="J8" s="105" t="s">
        <v>223</v>
      </c>
      <c r="K8" s="183" t="s">
        <v>518</v>
      </c>
      <c r="L8" s="183" t="s">
        <v>519</v>
      </c>
      <c r="M8" s="183" t="s">
        <v>481</v>
      </c>
      <c r="N8" s="183" t="s">
        <v>480</v>
      </c>
      <c r="O8" s="183" t="s">
        <v>506</v>
      </c>
      <c r="P8" s="183" t="s">
        <v>503</v>
      </c>
      <c r="Q8" s="183" t="s">
        <v>508</v>
      </c>
      <c r="R8" s="183" t="s">
        <v>509</v>
      </c>
      <c r="S8" s="183" t="s">
        <v>184</v>
      </c>
    </row>
    <row r="9" spans="2:19" s="22" customFormat="1" hidden="1" x14ac:dyDescent="0.35">
      <c r="B9" s="91"/>
      <c r="C9" s="18"/>
      <c r="D9" s="92" t="str">
        <f t="shared" ref="D9:D37" si="0">IFERROR(IF(VLOOKUP(C9,PartnerN°Ref,2,FALSE)=0,"",VLOOKUP(C9,PartnerN°Ref,2,FALSE)),"")</f>
        <v/>
      </c>
      <c r="E9" s="92" t="str">
        <f t="shared" ref="E9:E37" si="1">IFERROR(IF(VLOOKUP(C9,PartnerN°Ref,3,FALSE)=0,"",VLOOKUP(C9,PartnerN°Ref,3,FALSE)),"")</f>
        <v/>
      </c>
      <c r="F9" s="150" t="str">
        <f t="shared" ref="F9:F37" si="2">IFERROR(IF(VLOOKUP(C9,PartnerN°Ref,4,FALSE)=0,"",VLOOKUP(C9,PartnerN°Ref,4,FALSE)),"")</f>
        <v/>
      </c>
      <c r="G9" s="91"/>
      <c r="H9" s="59"/>
      <c r="I9" s="91"/>
      <c r="J9" s="91"/>
      <c r="K9" s="90">
        <v>0</v>
      </c>
      <c r="L9" s="90">
        <v>0</v>
      </c>
      <c r="M9" s="18"/>
      <c r="N9" s="18"/>
      <c r="O9" s="167">
        <v>0</v>
      </c>
      <c r="P9" s="168">
        <f t="shared" ref="P9:P37" si="3">IFERROR(VLOOKUP(M9,Exchange_Rates,2,FALSE),0)</f>
        <v>0</v>
      </c>
      <c r="Q9" s="77">
        <f>K9+L9</f>
        <v>0</v>
      </c>
      <c r="R9" s="169">
        <f t="shared" ref="R9:R37" si="4">IF(S9="Error",0,IF(N9="Average",ROUND(Q9*P9,2),IF(N9="Usual Practices",ROUND(Q9*O9,2),0)))</f>
        <v>0</v>
      </c>
      <c r="S9" s="19" t="str">
        <f t="shared" ref="S9:S37" si="5">IF(OR(COUNTBLANK(B9:O9)&gt;0,COUNTIF(WorkPackage,B9)=0,COUNTIF(PartnerN°,C9)=0,COUNTIF(CountryEligEquip,E9)=0,COUNTIF(Role_Code,F9)=0,ISNUMBER(K9)=FALSE,IF(ISNUMBER(K9)=TRUE,K9=INT(K9*100)/100=FALSE),ISNUMBER(L9)=FALSE,IF(ISNUMBER(L9)=TRUE,L9=INT(L9*100)/100=FALSE),COUNTIF(Currencies,M9)=0,COUNTIF(Option,N9)=0,ISNUMBER(O9)=FALSE,IF(ISNUMBER(O9)=TRUE,O9=INT(O9*10000000)/10000000=FALSE),ISNUMBER(P9)=FALSE,IF(ISNUMBER(P9)=TRUE,P9=INT(P9*10000000)/10000000=FALSE)),"Error","")</f>
        <v>Error</v>
      </c>
    </row>
    <row r="10" spans="2:19" s="22" customFormat="1" ht="36" x14ac:dyDescent="0.35">
      <c r="B10" s="91" t="s">
        <v>157</v>
      </c>
      <c r="C10" s="18" t="s">
        <v>7</v>
      </c>
      <c r="D10" s="92" t="str">
        <f t="shared" si="0"/>
        <v>Ashkelon Academic College</v>
      </c>
      <c r="E10" s="92" t="str">
        <f t="shared" si="1"/>
        <v>Israel</v>
      </c>
      <c r="F10" s="150" t="str">
        <f t="shared" si="2"/>
        <v>Partner</v>
      </c>
      <c r="G10" s="91" t="s">
        <v>584</v>
      </c>
      <c r="H10" s="59">
        <v>44328</v>
      </c>
      <c r="I10" s="91" t="s">
        <v>564</v>
      </c>
      <c r="J10" s="91" t="s">
        <v>570</v>
      </c>
      <c r="K10" s="90">
        <v>14970</v>
      </c>
      <c r="L10" s="90">
        <v>2544</v>
      </c>
      <c r="M10" s="18" t="s">
        <v>558</v>
      </c>
      <c r="N10" s="18" t="s">
        <v>479</v>
      </c>
      <c r="O10" s="167">
        <v>0</v>
      </c>
      <c r="P10" s="168">
        <f t="shared" si="3"/>
        <v>0.27210000000000001</v>
      </c>
      <c r="Q10" s="77">
        <f t="shared" ref="Q10" si="6">K10+L10</f>
        <v>17514</v>
      </c>
      <c r="R10" s="169">
        <f t="shared" si="4"/>
        <v>4765.5600000000004</v>
      </c>
      <c r="S10" s="19" t="str">
        <f t="shared" si="5"/>
        <v/>
      </c>
    </row>
    <row r="11" spans="2:19" s="22" customFormat="1" ht="36" x14ac:dyDescent="0.35">
      <c r="B11" s="91" t="s">
        <v>156</v>
      </c>
      <c r="C11" s="18" t="s">
        <v>8</v>
      </c>
      <c r="D11" s="92" t="str">
        <f t="shared" si="0"/>
        <v>Hebrew University of Jerusalem</v>
      </c>
      <c r="E11" s="92" t="str">
        <f t="shared" si="1"/>
        <v>Israel</v>
      </c>
      <c r="F11" s="150" t="str">
        <f t="shared" si="2"/>
        <v>Partner</v>
      </c>
      <c r="G11" s="91" t="s">
        <v>627</v>
      </c>
      <c r="H11" s="59">
        <v>44482</v>
      </c>
      <c r="I11" s="91" t="s">
        <v>635</v>
      </c>
      <c r="J11" s="91" t="s">
        <v>636</v>
      </c>
      <c r="K11" s="90">
        <v>3589.74</v>
      </c>
      <c r="L11" s="90">
        <v>6210.26</v>
      </c>
      <c r="M11" s="18" t="s">
        <v>558</v>
      </c>
      <c r="N11" s="18" t="s">
        <v>479</v>
      </c>
      <c r="O11" s="167">
        <v>0</v>
      </c>
      <c r="P11" s="168">
        <f t="shared" si="3"/>
        <v>0.27210000000000001</v>
      </c>
      <c r="Q11" s="77">
        <f t="shared" ref="Q11:Q37" si="7">K11+L11</f>
        <v>9800</v>
      </c>
      <c r="R11" s="169">
        <f t="shared" si="4"/>
        <v>2666.58</v>
      </c>
      <c r="S11" s="19" t="str">
        <f t="shared" si="5"/>
        <v/>
      </c>
    </row>
    <row r="12" spans="2:19" s="22" customFormat="1" ht="54" x14ac:dyDescent="0.35">
      <c r="B12" s="91" t="s">
        <v>156</v>
      </c>
      <c r="C12" s="18" t="s">
        <v>8</v>
      </c>
      <c r="D12" s="92" t="str">
        <f t="shared" si="0"/>
        <v>Hebrew University of Jerusalem</v>
      </c>
      <c r="E12" s="92" t="str">
        <f t="shared" si="1"/>
        <v>Israel</v>
      </c>
      <c r="F12" s="150" t="str">
        <f t="shared" si="2"/>
        <v>Partner</v>
      </c>
      <c r="G12" s="91" t="s">
        <v>628</v>
      </c>
      <c r="H12" s="59">
        <v>44598</v>
      </c>
      <c r="I12" s="91" t="s">
        <v>637</v>
      </c>
      <c r="J12" s="91" t="s">
        <v>636</v>
      </c>
      <c r="K12" s="90">
        <v>1615.38</v>
      </c>
      <c r="L12" s="90">
        <v>274.62</v>
      </c>
      <c r="M12" s="18" t="s">
        <v>558</v>
      </c>
      <c r="N12" s="18" t="s">
        <v>479</v>
      </c>
      <c r="O12" s="167">
        <v>0</v>
      </c>
      <c r="P12" s="168">
        <f t="shared" si="3"/>
        <v>0.27210000000000001</v>
      </c>
      <c r="Q12" s="77">
        <f t="shared" si="7"/>
        <v>1890</v>
      </c>
      <c r="R12" s="169">
        <f t="shared" si="4"/>
        <v>514.27</v>
      </c>
      <c r="S12" s="19" t="str">
        <f t="shared" si="5"/>
        <v/>
      </c>
    </row>
    <row r="13" spans="2:19" s="22" customFormat="1" ht="54" x14ac:dyDescent="0.35">
      <c r="B13" s="91" t="s">
        <v>156</v>
      </c>
      <c r="C13" s="18" t="s">
        <v>8</v>
      </c>
      <c r="D13" s="92" t="str">
        <f t="shared" si="0"/>
        <v>Hebrew University of Jerusalem</v>
      </c>
      <c r="E13" s="92" t="str">
        <f t="shared" si="1"/>
        <v>Israel</v>
      </c>
      <c r="F13" s="150" t="str">
        <f t="shared" si="2"/>
        <v>Partner</v>
      </c>
      <c r="G13" s="91" t="s">
        <v>629</v>
      </c>
      <c r="H13" s="59">
        <v>44894</v>
      </c>
      <c r="I13" s="91" t="s">
        <v>638</v>
      </c>
      <c r="J13" s="91" t="s">
        <v>636</v>
      </c>
      <c r="K13" s="90">
        <v>3000</v>
      </c>
      <c r="L13" s="90">
        <v>510</v>
      </c>
      <c r="M13" s="18" t="s">
        <v>558</v>
      </c>
      <c r="N13" s="18" t="s">
        <v>479</v>
      </c>
      <c r="O13" s="167">
        <v>0</v>
      </c>
      <c r="P13" s="168">
        <f t="shared" si="3"/>
        <v>0.27210000000000001</v>
      </c>
      <c r="Q13" s="77">
        <f t="shared" si="7"/>
        <v>3510</v>
      </c>
      <c r="R13" s="169">
        <f t="shared" si="4"/>
        <v>955.07</v>
      </c>
      <c r="S13" s="19" t="str">
        <f t="shared" si="5"/>
        <v/>
      </c>
    </row>
    <row r="14" spans="2:19" s="22" customFormat="1" ht="54" x14ac:dyDescent="0.35">
      <c r="B14" s="91" t="s">
        <v>156</v>
      </c>
      <c r="C14" s="18" t="s">
        <v>8</v>
      </c>
      <c r="D14" s="92" t="str">
        <f t="shared" si="0"/>
        <v>Hebrew University of Jerusalem</v>
      </c>
      <c r="E14" s="92" t="str">
        <f t="shared" si="1"/>
        <v>Israel</v>
      </c>
      <c r="F14" s="150" t="str">
        <f t="shared" si="2"/>
        <v>Partner</v>
      </c>
      <c r="G14" s="91" t="s">
        <v>630</v>
      </c>
      <c r="H14" s="59">
        <v>44523</v>
      </c>
      <c r="I14" s="91" t="s">
        <v>639</v>
      </c>
      <c r="J14" s="91" t="s">
        <v>640</v>
      </c>
      <c r="K14" s="90">
        <v>580</v>
      </c>
      <c r="L14" s="90">
        <v>0</v>
      </c>
      <c r="M14" s="18" t="s">
        <v>558</v>
      </c>
      <c r="N14" s="18" t="s">
        <v>479</v>
      </c>
      <c r="O14" s="167">
        <v>0</v>
      </c>
      <c r="P14" s="168">
        <f t="shared" si="3"/>
        <v>0.27210000000000001</v>
      </c>
      <c r="Q14" s="77">
        <f t="shared" si="7"/>
        <v>580</v>
      </c>
      <c r="R14" s="169">
        <f t="shared" si="4"/>
        <v>157.82</v>
      </c>
      <c r="S14" s="19" t="str">
        <f t="shared" si="5"/>
        <v/>
      </c>
    </row>
    <row r="15" spans="2:19" s="22" customFormat="1" ht="54" x14ac:dyDescent="0.35">
      <c r="B15" s="91" t="s">
        <v>156</v>
      </c>
      <c r="C15" s="18" t="s">
        <v>8</v>
      </c>
      <c r="D15" s="92" t="str">
        <f t="shared" si="0"/>
        <v>Hebrew University of Jerusalem</v>
      </c>
      <c r="E15" s="92" t="str">
        <f t="shared" si="1"/>
        <v>Israel</v>
      </c>
      <c r="F15" s="150" t="str">
        <f t="shared" si="2"/>
        <v>Partner</v>
      </c>
      <c r="G15" s="91" t="s">
        <v>631</v>
      </c>
      <c r="H15" s="59">
        <v>44602</v>
      </c>
      <c r="I15" s="91" t="s">
        <v>641</v>
      </c>
      <c r="J15" s="91" t="s">
        <v>640</v>
      </c>
      <c r="K15" s="90">
        <v>307</v>
      </c>
      <c r="L15" s="90">
        <v>0</v>
      </c>
      <c r="M15" s="18" t="s">
        <v>558</v>
      </c>
      <c r="N15" s="18" t="s">
        <v>479</v>
      </c>
      <c r="O15" s="167">
        <v>0</v>
      </c>
      <c r="P15" s="168">
        <f t="shared" si="3"/>
        <v>0.27210000000000001</v>
      </c>
      <c r="Q15" s="77">
        <f t="shared" si="7"/>
        <v>307</v>
      </c>
      <c r="R15" s="169">
        <f t="shared" si="4"/>
        <v>83.53</v>
      </c>
      <c r="S15" s="19" t="str">
        <f t="shared" si="5"/>
        <v/>
      </c>
    </row>
    <row r="16" spans="2:19" s="22" customFormat="1" ht="54" x14ac:dyDescent="0.35">
      <c r="B16" s="91" t="s">
        <v>156</v>
      </c>
      <c r="C16" s="18" t="s">
        <v>8</v>
      </c>
      <c r="D16" s="92" t="str">
        <f t="shared" si="0"/>
        <v>Hebrew University of Jerusalem</v>
      </c>
      <c r="E16" s="92" t="str">
        <f t="shared" si="1"/>
        <v>Israel</v>
      </c>
      <c r="F16" s="150" t="str">
        <f t="shared" si="2"/>
        <v>Partner</v>
      </c>
      <c r="G16" s="91" t="s">
        <v>632</v>
      </c>
      <c r="H16" s="59">
        <v>44753</v>
      </c>
      <c r="I16" s="91" t="s">
        <v>642</v>
      </c>
      <c r="J16" s="91" t="s">
        <v>640</v>
      </c>
      <c r="K16" s="90">
        <v>307</v>
      </c>
      <c r="L16" s="90">
        <v>0</v>
      </c>
      <c r="M16" s="18" t="s">
        <v>558</v>
      </c>
      <c r="N16" s="18" t="s">
        <v>479</v>
      </c>
      <c r="O16" s="167">
        <v>0</v>
      </c>
      <c r="P16" s="168">
        <f t="shared" si="3"/>
        <v>0.27210000000000001</v>
      </c>
      <c r="Q16" s="77">
        <f t="shared" si="7"/>
        <v>307</v>
      </c>
      <c r="R16" s="169">
        <f t="shared" si="4"/>
        <v>83.53</v>
      </c>
      <c r="S16" s="19" t="str">
        <f t="shared" si="5"/>
        <v/>
      </c>
    </row>
    <row r="17" spans="2:19" s="22" customFormat="1" ht="36" x14ac:dyDescent="0.35">
      <c r="B17" s="91" t="s">
        <v>155</v>
      </c>
      <c r="C17" s="18" t="s">
        <v>8</v>
      </c>
      <c r="D17" s="92" t="str">
        <f t="shared" si="0"/>
        <v>Hebrew University of Jerusalem</v>
      </c>
      <c r="E17" s="92" t="str">
        <f t="shared" si="1"/>
        <v>Israel</v>
      </c>
      <c r="F17" s="150" t="str">
        <f t="shared" si="2"/>
        <v>Partner</v>
      </c>
      <c r="G17" s="91" t="s">
        <v>633</v>
      </c>
      <c r="H17" s="59">
        <v>44641</v>
      </c>
      <c r="I17" s="91" t="s">
        <v>643</v>
      </c>
      <c r="J17" s="91" t="s">
        <v>644</v>
      </c>
      <c r="K17" s="90">
        <v>1489.74</v>
      </c>
      <c r="L17" s="90">
        <v>253.26</v>
      </c>
      <c r="M17" s="18" t="s">
        <v>558</v>
      </c>
      <c r="N17" s="18" t="s">
        <v>479</v>
      </c>
      <c r="O17" s="167">
        <v>0</v>
      </c>
      <c r="P17" s="168">
        <f t="shared" si="3"/>
        <v>0.27210000000000001</v>
      </c>
      <c r="Q17" s="77">
        <f t="shared" si="7"/>
        <v>1743</v>
      </c>
      <c r="R17" s="169">
        <f t="shared" si="4"/>
        <v>474.27</v>
      </c>
      <c r="S17" s="19" t="str">
        <f t="shared" si="5"/>
        <v/>
      </c>
    </row>
    <row r="18" spans="2:19" s="22" customFormat="1" ht="36" x14ac:dyDescent="0.35">
      <c r="B18" s="91" t="s">
        <v>155</v>
      </c>
      <c r="C18" s="18" t="s">
        <v>8</v>
      </c>
      <c r="D18" s="92" t="str">
        <f t="shared" si="0"/>
        <v>Hebrew University of Jerusalem</v>
      </c>
      <c r="E18" s="92" t="str">
        <f t="shared" si="1"/>
        <v>Israel</v>
      </c>
      <c r="F18" s="150" t="str">
        <f t="shared" si="2"/>
        <v>Partner</v>
      </c>
      <c r="G18" s="91" t="s">
        <v>634</v>
      </c>
      <c r="H18" s="59">
        <v>44732</v>
      </c>
      <c r="I18" s="91" t="s">
        <v>645</v>
      </c>
      <c r="J18" s="91" t="s">
        <v>646</v>
      </c>
      <c r="K18" s="90">
        <v>6380.34</v>
      </c>
      <c r="L18" s="90">
        <v>1084.6600000000001</v>
      </c>
      <c r="M18" s="18" t="s">
        <v>558</v>
      </c>
      <c r="N18" s="18" t="s">
        <v>479</v>
      </c>
      <c r="O18" s="167">
        <v>0</v>
      </c>
      <c r="P18" s="168">
        <f t="shared" si="3"/>
        <v>0.27210000000000001</v>
      </c>
      <c r="Q18" s="77">
        <f t="shared" si="7"/>
        <v>7465</v>
      </c>
      <c r="R18" s="169">
        <f t="shared" si="4"/>
        <v>2031.23</v>
      </c>
      <c r="S18" s="19" t="str">
        <f t="shared" si="5"/>
        <v/>
      </c>
    </row>
    <row r="19" spans="2:19" s="22" customFormat="1" x14ac:dyDescent="0.35">
      <c r="B19" s="91" t="s">
        <v>155</v>
      </c>
      <c r="C19" s="18" t="s">
        <v>10</v>
      </c>
      <c r="D19" s="92" t="str">
        <f t="shared" si="0"/>
        <v>University of Haifa</v>
      </c>
      <c r="E19" s="92" t="str">
        <f t="shared" si="1"/>
        <v>Israel</v>
      </c>
      <c r="F19" s="150" t="str">
        <f t="shared" si="2"/>
        <v>Partner</v>
      </c>
      <c r="G19" s="91">
        <v>8</v>
      </c>
      <c r="H19" s="59">
        <v>44815</v>
      </c>
      <c r="I19" s="91" t="s">
        <v>723</v>
      </c>
      <c r="J19" s="91" t="s">
        <v>722</v>
      </c>
      <c r="K19" s="90">
        <v>3451.17</v>
      </c>
      <c r="L19" s="90">
        <v>586.72</v>
      </c>
      <c r="M19" s="18" t="s">
        <v>558</v>
      </c>
      <c r="N19" s="18" t="s">
        <v>479</v>
      </c>
      <c r="O19" s="167">
        <v>0</v>
      </c>
      <c r="P19" s="168">
        <f t="shared" si="3"/>
        <v>0.27210000000000001</v>
      </c>
      <c r="Q19" s="77">
        <f t="shared" si="7"/>
        <v>4037.8900000000003</v>
      </c>
      <c r="R19" s="169">
        <f t="shared" si="4"/>
        <v>1098.71</v>
      </c>
      <c r="S19" s="19" t="str">
        <f t="shared" si="5"/>
        <v/>
      </c>
    </row>
    <row r="20" spans="2:19" s="22" customFormat="1" x14ac:dyDescent="0.35">
      <c r="B20" s="91" t="s">
        <v>155</v>
      </c>
      <c r="C20" s="18" t="s">
        <v>10</v>
      </c>
      <c r="D20" s="92" t="str">
        <f t="shared" si="0"/>
        <v>University of Haifa</v>
      </c>
      <c r="E20" s="92" t="str">
        <f t="shared" si="1"/>
        <v>Israel</v>
      </c>
      <c r="F20" s="150" t="str">
        <f t="shared" si="2"/>
        <v>Partner</v>
      </c>
      <c r="G20" s="91">
        <v>9</v>
      </c>
      <c r="H20" s="59">
        <v>44819</v>
      </c>
      <c r="I20" s="91" t="s">
        <v>721</v>
      </c>
      <c r="J20" s="91" t="s">
        <v>722</v>
      </c>
      <c r="K20" s="90">
        <v>4329.3599999999997</v>
      </c>
      <c r="L20" s="90">
        <v>736</v>
      </c>
      <c r="M20" s="18" t="s">
        <v>558</v>
      </c>
      <c r="N20" s="18" t="s">
        <v>479</v>
      </c>
      <c r="O20" s="167">
        <v>0</v>
      </c>
      <c r="P20" s="168">
        <f t="shared" si="3"/>
        <v>0.27210000000000001</v>
      </c>
      <c r="Q20" s="77">
        <f t="shared" si="7"/>
        <v>5065.3599999999997</v>
      </c>
      <c r="R20" s="169">
        <f t="shared" si="4"/>
        <v>1378.28</v>
      </c>
      <c r="S20" s="19" t="str">
        <f t="shared" si="5"/>
        <v/>
      </c>
    </row>
    <row r="21" spans="2:19" s="22" customFormat="1" x14ac:dyDescent="0.35">
      <c r="B21" s="91" t="s">
        <v>155</v>
      </c>
      <c r="C21" s="18" t="s">
        <v>10</v>
      </c>
      <c r="D21" s="92" t="str">
        <f t="shared" si="0"/>
        <v>University of Haifa</v>
      </c>
      <c r="E21" s="92" t="str">
        <f t="shared" si="1"/>
        <v>Israel</v>
      </c>
      <c r="F21" s="150" t="str">
        <f t="shared" si="2"/>
        <v>Partner</v>
      </c>
      <c r="G21" s="91">
        <v>9</v>
      </c>
      <c r="H21" s="59">
        <v>44819</v>
      </c>
      <c r="I21" s="91" t="s">
        <v>723</v>
      </c>
      <c r="J21" s="91" t="s">
        <v>722</v>
      </c>
      <c r="K21" s="90">
        <v>4329.3599999999997</v>
      </c>
      <c r="L21" s="90">
        <v>736</v>
      </c>
      <c r="M21" s="18" t="s">
        <v>558</v>
      </c>
      <c r="N21" s="18" t="s">
        <v>479</v>
      </c>
      <c r="O21" s="167">
        <v>0</v>
      </c>
      <c r="P21" s="168">
        <f t="shared" si="3"/>
        <v>0.27210000000000001</v>
      </c>
      <c r="Q21" s="77">
        <f t="shared" si="7"/>
        <v>5065.3599999999997</v>
      </c>
      <c r="R21" s="169">
        <f t="shared" si="4"/>
        <v>1378.28</v>
      </c>
      <c r="S21" s="19" t="str">
        <f t="shared" si="5"/>
        <v/>
      </c>
    </row>
    <row r="22" spans="2:19" s="22" customFormat="1" x14ac:dyDescent="0.35">
      <c r="B22" s="91" t="s">
        <v>155</v>
      </c>
      <c r="C22" s="18" t="s">
        <v>10</v>
      </c>
      <c r="D22" s="92" t="str">
        <f t="shared" si="0"/>
        <v>University of Haifa</v>
      </c>
      <c r="E22" s="92" t="str">
        <f t="shared" si="1"/>
        <v>Israel</v>
      </c>
      <c r="F22" s="150" t="str">
        <f t="shared" si="2"/>
        <v>Partner</v>
      </c>
      <c r="G22" s="91">
        <v>10</v>
      </c>
      <c r="H22" s="59">
        <v>44913</v>
      </c>
      <c r="I22" s="91" t="s">
        <v>724</v>
      </c>
      <c r="J22" s="91" t="s">
        <v>725</v>
      </c>
      <c r="K22" s="90">
        <v>21270</v>
      </c>
      <c r="L22" s="90">
        <v>3615.9</v>
      </c>
      <c r="M22" s="18" t="s">
        <v>558</v>
      </c>
      <c r="N22" s="18" t="s">
        <v>479</v>
      </c>
      <c r="O22" s="167">
        <v>0</v>
      </c>
      <c r="P22" s="168">
        <f t="shared" si="3"/>
        <v>0.27210000000000001</v>
      </c>
      <c r="Q22" s="77">
        <f t="shared" si="7"/>
        <v>24885.9</v>
      </c>
      <c r="R22" s="169">
        <f t="shared" si="4"/>
        <v>6771.45</v>
      </c>
      <c r="S22" s="19" t="str">
        <f t="shared" si="5"/>
        <v/>
      </c>
    </row>
    <row r="23" spans="2:19" s="22" customFormat="1" x14ac:dyDescent="0.35">
      <c r="B23" s="91" t="s">
        <v>155</v>
      </c>
      <c r="C23" s="18" t="s">
        <v>10</v>
      </c>
      <c r="D23" s="92" t="str">
        <f t="shared" si="0"/>
        <v>University of Haifa</v>
      </c>
      <c r="E23" s="92" t="str">
        <f t="shared" si="1"/>
        <v>Israel</v>
      </c>
      <c r="F23" s="150" t="str">
        <f t="shared" si="2"/>
        <v>Partner</v>
      </c>
      <c r="G23" s="91">
        <v>11</v>
      </c>
      <c r="H23" s="59">
        <v>44873</v>
      </c>
      <c r="I23" s="91" t="s">
        <v>726</v>
      </c>
      <c r="J23" s="91" t="s">
        <v>727</v>
      </c>
      <c r="K23" s="90">
        <v>5310</v>
      </c>
      <c r="L23" s="90">
        <v>902.7</v>
      </c>
      <c r="M23" s="18" t="s">
        <v>558</v>
      </c>
      <c r="N23" s="18" t="s">
        <v>479</v>
      </c>
      <c r="O23" s="167">
        <v>0</v>
      </c>
      <c r="P23" s="168">
        <f t="shared" si="3"/>
        <v>0.27210000000000001</v>
      </c>
      <c r="Q23" s="77">
        <f t="shared" si="7"/>
        <v>6212.7</v>
      </c>
      <c r="R23" s="169">
        <f t="shared" si="4"/>
        <v>1690.48</v>
      </c>
      <c r="S23" s="19" t="str">
        <f t="shared" si="5"/>
        <v/>
      </c>
    </row>
    <row r="24" spans="2:19" s="22" customFormat="1" x14ac:dyDescent="0.35">
      <c r="B24" s="91" t="s">
        <v>155</v>
      </c>
      <c r="C24" s="18" t="s">
        <v>10</v>
      </c>
      <c r="D24" s="92" t="str">
        <f t="shared" si="0"/>
        <v>University of Haifa</v>
      </c>
      <c r="E24" s="92" t="str">
        <f t="shared" si="1"/>
        <v>Israel</v>
      </c>
      <c r="F24" s="150" t="str">
        <f t="shared" si="2"/>
        <v>Partner</v>
      </c>
      <c r="G24" s="91">
        <v>12</v>
      </c>
      <c r="H24" s="59">
        <v>44906</v>
      </c>
      <c r="I24" s="91" t="s">
        <v>728</v>
      </c>
      <c r="J24" s="91" t="s">
        <v>729</v>
      </c>
      <c r="K24" s="90">
        <v>7192</v>
      </c>
      <c r="L24" s="90">
        <v>1222</v>
      </c>
      <c r="M24" s="18" t="s">
        <v>558</v>
      </c>
      <c r="N24" s="18" t="s">
        <v>479</v>
      </c>
      <c r="O24" s="167">
        <v>0</v>
      </c>
      <c r="P24" s="168">
        <f t="shared" si="3"/>
        <v>0.27210000000000001</v>
      </c>
      <c r="Q24" s="77">
        <f t="shared" si="7"/>
        <v>8414</v>
      </c>
      <c r="R24" s="169">
        <f t="shared" si="4"/>
        <v>2289.4499999999998</v>
      </c>
      <c r="S24" s="19" t="str">
        <f t="shared" si="5"/>
        <v/>
      </c>
    </row>
    <row r="25" spans="2:19" s="22" customFormat="1" x14ac:dyDescent="0.35">
      <c r="B25" s="91" t="s">
        <v>155</v>
      </c>
      <c r="C25" s="18" t="s">
        <v>10</v>
      </c>
      <c r="D25" s="92" t="str">
        <f t="shared" si="0"/>
        <v>University of Haifa</v>
      </c>
      <c r="E25" s="92" t="str">
        <f t="shared" si="1"/>
        <v>Israel</v>
      </c>
      <c r="F25" s="150" t="str">
        <f t="shared" si="2"/>
        <v>Partner</v>
      </c>
      <c r="G25" s="91">
        <v>13</v>
      </c>
      <c r="H25" s="59">
        <v>44885</v>
      </c>
      <c r="I25" s="91" t="s">
        <v>730</v>
      </c>
      <c r="J25" s="91" t="s">
        <v>729</v>
      </c>
      <c r="K25" s="90">
        <v>3112</v>
      </c>
      <c r="L25" s="90">
        <v>529</v>
      </c>
      <c r="M25" s="18" t="s">
        <v>558</v>
      </c>
      <c r="N25" s="18" t="s">
        <v>479</v>
      </c>
      <c r="O25" s="167">
        <v>0</v>
      </c>
      <c r="P25" s="168">
        <f t="shared" si="3"/>
        <v>0.27210000000000001</v>
      </c>
      <c r="Q25" s="77">
        <f t="shared" si="7"/>
        <v>3641</v>
      </c>
      <c r="R25" s="169">
        <f t="shared" si="4"/>
        <v>990.72</v>
      </c>
      <c r="S25" s="19" t="str">
        <f t="shared" si="5"/>
        <v/>
      </c>
    </row>
    <row r="26" spans="2:19" s="22" customFormat="1" x14ac:dyDescent="0.35">
      <c r="B26" s="91" t="s">
        <v>157</v>
      </c>
      <c r="C26" s="18" t="s">
        <v>14</v>
      </c>
      <c r="D26" s="92" t="str">
        <f t="shared" si="0"/>
        <v>Ben-Gurion University of the Negev</v>
      </c>
      <c r="E26" s="92" t="str">
        <f t="shared" si="1"/>
        <v>Israel</v>
      </c>
      <c r="F26" s="150" t="str">
        <f t="shared" si="2"/>
        <v>Partner</v>
      </c>
      <c r="G26" s="91" t="s">
        <v>917</v>
      </c>
      <c r="H26" s="59">
        <v>44363</v>
      </c>
      <c r="I26" s="91" t="s">
        <v>918</v>
      </c>
      <c r="J26" s="91" t="s">
        <v>919</v>
      </c>
      <c r="K26" s="90">
        <v>3930.77</v>
      </c>
      <c r="L26" s="90">
        <v>668.23</v>
      </c>
      <c r="M26" s="18" t="s">
        <v>558</v>
      </c>
      <c r="N26" s="18" t="s">
        <v>479</v>
      </c>
      <c r="O26" s="167">
        <v>0</v>
      </c>
      <c r="P26" s="168">
        <f t="shared" si="3"/>
        <v>0.27210000000000001</v>
      </c>
      <c r="Q26" s="77">
        <f t="shared" si="7"/>
        <v>4599</v>
      </c>
      <c r="R26" s="169">
        <f t="shared" si="4"/>
        <v>1251.3900000000001</v>
      </c>
      <c r="S26" s="19" t="str">
        <f t="shared" si="5"/>
        <v/>
      </c>
    </row>
    <row r="27" spans="2:19" s="22" customFormat="1" x14ac:dyDescent="0.35">
      <c r="B27" s="91" t="s">
        <v>157</v>
      </c>
      <c r="C27" s="18" t="s">
        <v>14</v>
      </c>
      <c r="D27" s="92" t="str">
        <f t="shared" si="0"/>
        <v>Ben-Gurion University of the Negev</v>
      </c>
      <c r="E27" s="92" t="str">
        <f t="shared" si="1"/>
        <v>Israel</v>
      </c>
      <c r="F27" s="150" t="str">
        <f t="shared" si="2"/>
        <v>Partner</v>
      </c>
      <c r="G27" s="91" t="s">
        <v>920</v>
      </c>
      <c r="H27" s="59">
        <v>44348</v>
      </c>
      <c r="I27" s="91" t="s">
        <v>921</v>
      </c>
      <c r="J27" s="91" t="s">
        <v>922</v>
      </c>
      <c r="K27" s="90">
        <v>11110</v>
      </c>
      <c r="L27" s="90">
        <v>1888.7</v>
      </c>
      <c r="M27" s="18" t="s">
        <v>558</v>
      </c>
      <c r="N27" s="18" t="s">
        <v>479</v>
      </c>
      <c r="O27" s="167">
        <v>0</v>
      </c>
      <c r="P27" s="168">
        <f t="shared" si="3"/>
        <v>0.27210000000000001</v>
      </c>
      <c r="Q27" s="77">
        <f t="shared" si="7"/>
        <v>12998.7</v>
      </c>
      <c r="R27" s="169">
        <f t="shared" si="4"/>
        <v>3536.95</v>
      </c>
      <c r="S27" s="19" t="str">
        <f t="shared" si="5"/>
        <v/>
      </c>
    </row>
    <row r="28" spans="2:19" s="22" customFormat="1" x14ac:dyDescent="0.35">
      <c r="B28" s="91" t="s">
        <v>155</v>
      </c>
      <c r="C28" s="18" t="s">
        <v>14</v>
      </c>
      <c r="D28" s="92" t="str">
        <f t="shared" si="0"/>
        <v>Ben-Gurion University of the Negev</v>
      </c>
      <c r="E28" s="92" t="str">
        <f t="shared" si="1"/>
        <v>Israel</v>
      </c>
      <c r="F28" s="150" t="str">
        <f t="shared" si="2"/>
        <v>Partner</v>
      </c>
      <c r="G28" s="91" t="s">
        <v>923</v>
      </c>
      <c r="H28" s="59">
        <v>44592</v>
      </c>
      <c r="I28" s="91" t="s">
        <v>924</v>
      </c>
      <c r="J28" s="91" t="s">
        <v>925</v>
      </c>
      <c r="K28" s="90">
        <v>23860</v>
      </c>
      <c r="L28" s="90">
        <v>4056.2</v>
      </c>
      <c r="M28" s="18" t="s">
        <v>558</v>
      </c>
      <c r="N28" s="18" t="s">
        <v>479</v>
      </c>
      <c r="O28" s="167">
        <v>0</v>
      </c>
      <c r="P28" s="168">
        <f t="shared" si="3"/>
        <v>0.27210000000000001</v>
      </c>
      <c r="Q28" s="77">
        <f t="shared" si="7"/>
        <v>27916.2</v>
      </c>
      <c r="R28" s="169">
        <f t="shared" si="4"/>
        <v>7596</v>
      </c>
      <c r="S28" s="19" t="str">
        <f t="shared" si="5"/>
        <v/>
      </c>
    </row>
    <row r="29" spans="2:19" s="22" customFormat="1" ht="36" x14ac:dyDescent="0.35">
      <c r="B29" s="91" t="s">
        <v>155</v>
      </c>
      <c r="C29" s="18" t="s">
        <v>14</v>
      </c>
      <c r="D29" s="92" t="str">
        <f t="shared" si="0"/>
        <v>Ben-Gurion University of the Negev</v>
      </c>
      <c r="E29" s="92" t="str">
        <f t="shared" si="1"/>
        <v>Israel</v>
      </c>
      <c r="F29" s="150" t="str">
        <f t="shared" si="2"/>
        <v>Partner</v>
      </c>
      <c r="G29" s="91" t="s">
        <v>926</v>
      </c>
      <c r="H29" s="59">
        <v>44598</v>
      </c>
      <c r="I29" s="91" t="s">
        <v>927</v>
      </c>
      <c r="J29" s="91" t="s">
        <v>928</v>
      </c>
      <c r="K29" s="90">
        <v>1821.4</v>
      </c>
      <c r="L29" s="90">
        <v>309.64</v>
      </c>
      <c r="M29" s="18" t="s">
        <v>558</v>
      </c>
      <c r="N29" s="18" t="s">
        <v>479</v>
      </c>
      <c r="O29" s="167">
        <v>0</v>
      </c>
      <c r="P29" s="168">
        <f t="shared" si="3"/>
        <v>0.27210000000000001</v>
      </c>
      <c r="Q29" s="77">
        <f t="shared" si="7"/>
        <v>2131.04</v>
      </c>
      <c r="R29" s="169">
        <f t="shared" si="4"/>
        <v>579.86</v>
      </c>
      <c r="S29" s="19" t="str">
        <f t="shared" si="5"/>
        <v/>
      </c>
    </row>
    <row r="30" spans="2:19" s="22" customFormat="1" x14ac:dyDescent="0.35">
      <c r="B30" s="91" t="s">
        <v>155</v>
      </c>
      <c r="C30" s="18" t="s">
        <v>14</v>
      </c>
      <c r="D30" s="92" t="str">
        <f t="shared" si="0"/>
        <v>Ben-Gurion University of the Negev</v>
      </c>
      <c r="E30" s="92" t="str">
        <f t="shared" si="1"/>
        <v>Israel</v>
      </c>
      <c r="F30" s="150" t="str">
        <f t="shared" si="2"/>
        <v>Partner</v>
      </c>
      <c r="G30" s="91" t="s">
        <v>929</v>
      </c>
      <c r="H30" s="59">
        <v>44601</v>
      </c>
      <c r="I30" s="91" t="s">
        <v>930</v>
      </c>
      <c r="J30" s="91" t="s">
        <v>931</v>
      </c>
      <c r="K30" s="90">
        <v>1900</v>
      </c>
      <c r="L30" s="90">
        <v>323</v>
      </c>
      <c r="M30" s="18" t="s">
        <v>558</v>
      </c>
      <c r="N30" s="18" t="s">
        <v>479</v>
      </c>
      <c r="O30" s="167">
        <v>0</v>
      </c>
      <c r="P30" s="168">
        <f t="shared" si="3"/>
        <v>0.27210000000000001</v>
      </c>
      <c r="Q30" s="77">
        <f t="shared" si="7"/>
        <v>2223</v>
      </c>
      <c r="R30" s="169">
        <f t="shared" si="4"/>
        <v>604.88</v>
      </c>
      <c r="S30" s="19" t="str">
        <f t="shared" si="5"/>
        <v/>
      </c>
    </row>
    <row r="31" spans="2:19" s="22" customFormat="1" x14ac:dyDescent="0.35">
      <c r="B31" s="91" t="s">
        <v>155</v>
      </c>
      <c r="C31" s="18" t="s">
        <v>14</v>
      </c>
      <c r="D31" s="92" t="str">
        <f t="shared" si="0"/>
        <v>Ben-Gurion University of the Negev</v>
      </c>
      <c r="E31" s="92" t="str">
        <f t="shared" si="1"/>
        <v>Israel</v>
      </c>
      <c r="F31" s="150" t="str">
        <f t="shared" si="2"/>
        <v>Partner</v>
      </c>
      <c r="G31" s="91" t="s">
        <v>932</v>
      </c>
      <c r="H31" s="59">
        <v>44606</v>
      </c>
      <c r="I31" s="91" t="s">
        <v>933</v>
      </c>
      <c r="J31" s="91" t="s">
        <v>934</v>
      </c>
      <c r="K31" s="90">
        <v>3700</v>
      </c>
      <c r="L31" s="90">
        <v>629</v>
      </c>
      <c r="M31" s="18" t="s">
        <v>558</v>
      </c>
      <c r="N31" s="18" t="s">
        <v>479</v>
      </c>
      <c r="O31" s="167">
        <v>0</v>
      </c>
      <c r="P31" s="168">
        <f t="shared" si="3"/>
        <v>0.27210000000000001</v>
      </c>
      <c r="Q31" s="77">
        <f t="shared" si="7"/>
        <v>4329</v>
      </c>
      <c r="R31" s="169">
        <f t="shared" si="4"/>
        <v>1177.92</v>
      </c>
      <c r="S31" s="19" t="str">
        <f t="shared" si="5"/>
        <v/>
      </c>
    </row>
    <row r="32" spans="2:19" s="22" customFormat="1" ht="36" x14ac:dyDescent="0.35">
      <c r="B32" s="91" t="s">
        <v>155</v>
      </c>
      <c r="C32" s="18" t="s">
        <v>14</v>
      </c>
      <c r="D32" s="92" t="str">
        <f t="shared" si="0"/>
        <v>Ben-Gurion University of the Negev</v>
      </c>
      <c r="E32" s="92" t="str">
        <f t="shared" si="1"/>
        <v>Israel</v>
      </c>
      <c r="F32" s="150" t="str">
        <f t="shared" si="2"/>
        <v>Partner</v>
      </c>
      <c r="G32" s="91" t="s">
        <v>935</v>
      </c>
      <c r="H32" s="59">
        <v>44620</v>
      </c>
      <c r="I32" s="91" t="s">
        <v>936</v>
      </c>
      <c r="J32" s="91" t="s">
        <v>937</v>
      </c>
      <c r="K32" s="90">
        <v>5128.21</v>
      </c>
      <c r="L32" s="90">
        <v>871.79</v>
      </c>
      <c r="M32" s="18" t="s">
        <v>558</v>
      </c>
      <c r="N32" s="18" t="s">
        <v>479</v>
      </c>
      <c r="O32" s="167">
        <v>0</v>
      </c>
      <c r="P32" s="168">
        <f t="shared" si="3"/>
        <v>0.27210000000000001</v>
      </c>
      <c r="Q32" s="77">
        <f t="shared" si="7"/>
        <v>6000</v>
      </c>
      <c r="R32" s="169">
        <f t="shared" si="4"/>
        <v>1632.6</v>
      </c>
      <c r="S32" s="19" t="str">
        <f t="shared" si="5"/>
        <v/>
      </c>
    </row>
    <row r="33" spans="2:19" s="22" customFormat="1" x14ac:dyDescent="0.35">
      <c r="B33" s="91" t="s">
        <v>155</v>
      </c>
      <c r="C33" s="18" t="s">
        <v>14</v>
      </c>
      <c r="D33" s="92" t="str">
        <f t="shared" si="0"/>
        <v>Ben-Gurion University of the Negev</v>
      </c>
      <c r="E33" s="92" t="str">
        <f t="shared" si="1"/>
        <v>Israel</v>
      </c>
      <c r="F33" s="150" t="str">
        <f t="shared" si="2"/>
        <v>Partner</v>
      </c>
      <c r="G33" s="91" t="s">
        <v>938</v>
      </c>
      <c r="H33" s="59">
        <v>44620</v>
      </c>
      <c r="I33" s="91" t="s">
        <v>939</v>
      </c>
      <c r="J33" s="91" t="s">
        <v>940</v>
      </c>
      <c r="K33" s="90">
        <v>5400</v>
      </c>
      <c r="L33" s="90">
        <v>918</v>
      </c>
      <c r="M33" s="18" t="s">
        <v>558</v>
      </c>
      <c r="N33" s="18" t="s">
        <v>479</v>
      </c>
      <c r="O33" s="167">
        <v>0</v>
      </c>
      <c r="P33" s="168">
        <f t="shared" si="3"/>
        <v>0.27210000000000001</v>
      </c>
      <c r="Q33" s="77">
        <f t="shared" si="7"/>
        <v>6318</v>
      </c>
      <c r="R33" s="169">
        <f t="shared" si="4"/>
        <v>1719.13</v>
      </c>
      <c r="S33" s="19" t="str">
        <f t="shared" si="5"/>
        <v/>
      </c>
    </row>
    <row r="34" spans="2:19" s="22" customFormat="1" x14ac:dyDescent="0.35">
      <c r="B34" s="91" t="s">
        <v>155</v>
      </c>
      <c r="C34" s="18" t="s">
        <v>14</v>
      </c>
      <c r="D34" s="92" t="str">
        <f t="shared" si="0"/>
        <v>Ben-Gurion University of the Negev</v>
      </c>
      <c r="E34" s="92" t="str">
        <f t="shared" si="1"/>
        <v>Israel</v>
      </c>
      <c r="F34" s="150" t="str">
        <f t="shared" si="2"/>
        <v>Partner</v>
      </c>
      <c r="G34" s="91" t="s">
        <v>941</v>
      </c>
      <c r="H34" s="59">
        <v>44647</v>
      </c>
      <c r="I34" s="91" t="s">
        <v>942</v>
      </c>
      <c r="J34" s="91" t="s">
        <v>925</v>
      </c>
      <c r="K34" s="90">
        <v>11000</v>
      </c>
      <c r="L34" s="90">
        <v>1870</v>
      </c>
      <c r="M34" s="18" t="s">
        <v>558</v>
      </c>
      <c r="N34" s="18" t="s">
        <v>479</v>
      </c>
      <c r="O34" s="167">
        <v>0</v>
      </c>
      <c r="P34" s="168">
        <f t="shared" si="3"/>
        <v>0.27210000000000001</v>
      </c>
      <c r="Q34" s="77">
        <f t="shared" si="7"/>
        <v>12870</v>
      </c>
      <c r="R34" s="169">
        <f t="shared" si="4"/>
        <v>3501.93</v>
      </c>
      <c r="S34" s="19" t="str">
        <f t="shared" si="5"/>
        <v/>
      </c>
    </row>
    <row r="35" spans="2:19" s="22" customFormat="1" x14ac:dyDescent="0.35">
      <c r="B35" s="91" t="s">
        <v>157</v>
      </c>
      <c r="C35" s="18" t="s">
        <v>14</v>
      </c>
      <c r="D35" s="92" t="str">
        <f t="shared" si="0"/>
        <v>Ben-Gurion University of the Negev</v>
      </c>
      <c r="E35" s="92" t="str">
        <f t="shared" si="1"/>
        <v>Israel</v>
      </c>
      <c r="F35" s="150" t="str">
        <f t="shared" si="2"/>
        <v>Partner</v>
      </c>
      <c r="G35" s="91" t="s">
        <v>943</v>
      </c>
      <c r="H35" s="59">
        <v>44740</v>
      </c>
      <c r="I35" s="91" t="s">
        <v>944</v>
      </c>
      <c r="J35" s="91" t="s">
        <v>919</v>
      </c>
      <c r="K35" s="90">
        <v>5127.3500000000004</v>
      </c>
      <c r="L35" s="90">
        <v>871.65</v>
      </c>
      <c r="M35" s="18" t="s">
        <v>558</v>
      </c>
      <c r="N35" s="18" t="s">
        <v>479</v>
      </c>
      <c r="O35" s="167">
        <v>0</v>
      </c>
      <c r="P35" s="168">
        <f t="shared" si="3"/>
        <v>0.27210000000000001</v>
      </c>
      <c r="Q35" s="77">
        <f t="shared" si="7"/>
        <v>5999</v>
      </c>
      <c r="R35" s="169">
        <f t="shared" si="4"/>
        <v>1632.33</v>
      </c>
      <c r="S35" s="19" t="str">
        <f t="shared" si="5"/>
        <v/>
      </c>
    </row>
    <row r="36" spans="2:19" s="22" customFormat="1" x14ac:dyDescent="0.35">
      <c r="B36" s="91" t="s">
        <v>155</v>
      </c>
      <c r="C36" s="18" t="s">
        <v>14</v>
      </c>
      <c r="D36" s="92" t="str">
        <f t="shared" si="0"/>
        <v>Ben-Gurion University of the Negev</v>
      </c>
      <c r="E36" s="92" t="str">
        <f t="shared" si="1"/>
        <v>Israel</v>
      </c>
      <c r="F36" s="150" t="str">
        <f t="shared" si="2"/>
        <v>Partner</v>
      </c>
      <c r="G36" s="91" t="s">
        <v>945</v>
      </c>
      <c r="H36" s="59">
        <v>44727</v>
      </c>
      <c r="I36" s="91" t="s">
        <v>946</v>
      </c>
      <c r="J36" s="91" t="s">
        <v>947</v>
      </c>
      <c r="K36" s="90">
        <f>68.5-0.12</f>
        <v>68.38</v>
      </c>
      <c r="L36" s="90">
        <v>11.62</v>
      </c>
      <c r="M36" s="18" t="s">
        <v>558</v>
      </c>
      <c r="N36" s="18" t="s">
        <v>479</v>
      </c>
      <c r="O36" s="167">
        <v>0</v>
      </c>
      <c r="P36" s="168">
        <f t="shared" si="3"/>
        <v>0.27210000000000001</v>
      </c>
      <c r="Q36" s="77">
        <f t="shared" si="7"/>
        <v>80</v>
      </c>
      <c r="R36" s="169">
        <f t="shared" si="4"/>
        <v>21.77</v>
      </c>
      <c r="S36" s="19" t="str">
        <f t="shared" si="5"/>
        <v/>
      </c>
    </row>
    <row r="37" spans="2:19" s="22" customFormat="1" x14ac:dyDescent="0.35">
      <c r="B37" s="91" t="s">
        <v>155</v>
      </c>
      <c r="C37" s="18" t="s">
        <v>14</v>
      </c>
      <c r="D37" s="92" t="str">
        <f t="shared" si="0"/>
        <v>Ben-Gurion University of the Negev</v>
      </c>
      <c r="E37" s="92" t="str">
        <f t="shared" si="1"/>
        <v>Israel</v>
      </c>
      <c r="F37" s="150" t="str">
        <f t="shared" si="2"/>
        <v>Partner</v>
      </c>
      <c r="G37" s="91" t="s">
        <v>948</v>
      </c>
      <c r="H37" s="59">
        <v>44773</v>
      </c>
      <c r="I37" s="91" t="s">
        <v>949</v>
      </c>
      <c r="J37" s="91" t="s">
        <v>950</v>
      </c>
      <c r="K37" s="90">
        <v>1259.82</v>
      </c>
      <c r="L37" s="90">
        <v>214.17</v>
      </c>
      <c r="M37" s="18" t="s">
        <v>558</v>
      </c>
      <c r="N37" s="18" t="s">
        <v>479</v>
      </c>
      <c r="O37" s="167">
        <v>0</v>
      </c>
      <c r="P37" s="168">
        <f t="shared" si="3"/>
        <v>0.27210000000000001</v>
      </c>
      <c r="Q37" s="77">
        <f t="shared" si="7"/>
        <v>1473.99</v>
      </c>
      <c r="R37" s="169">
        <f t="shared" si="4"/>
        <v>401.07</v>
      </c>
      <c r="S37" s="19" t="str">
        <f t="shared" si="5"/>
        <v/>
      </c>
    </row>
  </sheetData>
  <sheetProtection algorithmName="SHA-512" hashValue="/cJ9gmafqy7QzOuiLz8ZQN+8IL4EYG2xIkq4g/FBiCVCPTltZzazpVkA2iXF5RbLl9dKRiUSlNmBd+vIMZw7jA==" saltValue="En4Nf6zETNasA3Wht1qHNw==" spinCount="100000" sheet="1" objects="1" scenarios="1" selectLockedCells="1"/>
  <dataConsolidate/>
  <mergeCells count="5">
    <mergeCell ref="B2:S2"/>
    <mergeCell ref="B4:C6"/>
    <mergeCell ref="D4:D6"/>
    <mergeCell ref="E4:E6"/>
    <mergeCell ref="K3:S7"/>
  </mergeCells>
  <conditionalFormatting sqref="E4:F6">
    <cfRule type="cellIs" dxfId="47" priority="512" operator="notEqual">
      <formula>""</formula>
    </cfRule>
  </conditionalFormatting>
  <conditionalFormatting sqref="D9:D37">
    <cfRule type="cellIs" dxfId="46" priority="511" operator="equal">
      <formula>""</formula>
    </cfRule>
  </conditionalFormatting>
  <conditionalFormatting sqref="E9:E37">
    <cfRule type="expression" dxfId="45" priority="510">
      <formula>COUNTIF(CountryEligEquip,E9)=0</formula>
    </cfRule>
  </conditionalFormatting>
  <conditionalFormatting sqref="F9:F37">
    <cfRule type="expression" dxfId="44" priority="242">
      <formula>COUNTIF(Role_Code,F9)=0</formula>
    </cfRule>
  </conditionalFormatting>
  <conditionalFormatting sqref="S9:S37">
    <cfRule type="containsText" dxfId="43" priority="161" operator="containsText" text="Error">
      <formula>NOT(ISERROR(SEARCH("Error",S9)))</formula>
    </cfRule>
  </conditionalFormatting>
  <dataValidations count="11">
    <dataValidation type="list" allowBlank="1" showInputMessage="1" showErrorMessage="1" error="Click arrow to select Work Package" prompt="Click arrow to select Work Package" sqref="B9:B37" xr:uid="{00000000-0002-0000-0600-000000000000}">
      <formula1>WorkPackage</formula1>
    </dataValidation>
    <dataValidation type="list" allowBlank="1" showInputMessage="1" showErrorMessage="1" error="Click arrow to select Partner N°" prompt="Click arrow to select Partner N°" sqref="C9:C37" xr:uid="{00000000-0002-0000-0600-000001000000}">
      <formula1>PartnerN°</formula1>
    </dataValidation>
    <dataValidation allowBlank="1" showInputMessage="1" showErrorMessage="1" error="Please encode supporting document ref." prompt="Please encode supporting document ref." sqref="G9:G37" xr:uid="{00000000-0002-0000-0600-000002000000}"/>
    <dataValidation allowBlank="1" showInputMessage="1" showErrorMessage="1" error="Please encode Nature, type and specifications" prompt="Please encode Nature, type and specifications" sqref="I9:I37" xr:uid="{00000000-0002-0000-0600-000003000000}"/>
    <dataValidation allowBlank="1" showInputMessage="1" showErrorMessage="1" error="Please encode the name of the company providing the service" prompt="Please encode the name of the company providing the service" sqref="J9:J37" xr:uid="{00000000-0002-0000-0600-000004000000}"/>
    <dataValidation type="custom" allowBlank="1" showInputMessage="1" showErrorMessage="1" error="Please encode amount only if charged to the project (2 decimals only)" prompt="Please encode amount only if charged to the project (2 decimals only)" sqref="L9:L37" xr:uid="{00000000-0002-0000-0600-000005000000}">
      <formula1>L9=INT(L9*100)/100</formula1>
    </dataValidation>
    <dataValidation type="date" allowBlank="1" showInputMessage="1" showErrorMessage="1" error="Please encode date (format must be dd/mm/yy)" prompt="Please encode date (format must be dd/mm/yy)" sqref="H9:H37" xr:uid="{00000000-0002-0000-0600-000006000000}">
      <formula1>36526</formula1>
      <formula2>55153</formula2>
    </dataValidation>
    <dataValidation type="list" allowBlank="1" showInputMessage="1" showErrorMessage="1" error="Click arrow to select Currency" prompt="Click arrow to select Currency" sqref="M9:M37" xr:uid="{00000000-0002-0000-0600-000007000000}">
      <formula1>Currencies</formula1>
    </dataValidation>
    <dataValidation type="list" allowBlank="1" showInputMessage="1" showErrorMessage="1" error="Click arrow to select Option" prompt="Click arrow to select Option" sqref="N9:N37" xr:uid="{00000000-0002-0000-0600-000008000000}">
      <formula1>"Average,Usual Practices"</formula1>
    </dataValidation>
    <dataValidation type="custom" allowBlank="1" showInputMessage="1" showErrorMessage="1" error="Please encode the exchange rate (7 decimals only) - Only if option &quot;Usual Practices&quot; is selected" prompt="Please encode the exchange rate (7 decimals only) - Only if option &quot;Usual Practices&quot; is selected" sqref="O9:O37" xr:uid="{00000000-0002-0000-0600-000009000000}">
      <formula1>O9=INT(O9*10000000)/10000000</formula1>
    </dataValidation>
    <dataValidation type="custom" allowBlank="1" showInputMessage="1" showErrorMessage="1" error="Please encode amount charged to the project (2 decimals only)" prompt="Please encode amount charged to the project (2 decimals only)" sqref="K9:K37" xr:uid="{00000000-0002-0000-0600-00000A000000}">
      <formula1>K9=INT(K9*100)/100</formula1>
    </dataValidation>
  </dataValidations>
  <printOptions horizontalCentered="1"/>
  <pageMargins left="0.23622047244094491" right="0.23622047244094491" top="0.39370078740157483" bottom="0.94488188976377963" header="0.31496062992125984" footer="0.31496062992125984"/>
  <pageSetup paperSize="9" scale="29" fitToHeight="0" orientation="landscape"/>
  <headerFooter>
    <oddFooter xml:space="preserve">&amp;CPage &amp;P of 3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0438" r:id="rId3" name="Button 1">
              <controlPr defaultSize="0" print="0" autoFill="0" autoPict="0" macro="[0]!AddRow">
                <anchor moveWithCells="1" sizeWithCells="1">
                  <from>
                    <xdr:col>1</xdr:col>
                    <xdr:colOff>38100</xdr:colOff>
                    <xdr:row>1</xdr:row>
                    <xdr:rowOff>63500</xdr:rowOff>
                  </from>
                  <to>
                    <xdr:col>1</xdr:col>
                    <xdr:colOff>1485900</xdr:colOff>
                    <xdr:row>1</xdr:row>
                    <xdr:rowOff>533400</xdr:rowOff>
                  </to>
                </anchor>
              </controlPr>
            </control>
          </mc:Choice>
        </mc:AlternateContent>
        <mc:AlternateContent xmlns:mc="http://schemas.openxmlformats.org/markup-compatibility/2006">
          <mc:Choice Requires="x14">
            <control shapeId="60439" r:id="rId4" name="Button 2">
              <controlPr defaultSize="0" print="0" autoFill="0" autoPict="0" macro="[0]!DeleteRow">
                <anchor moveWithCells="1" sizeWithCells="1">
                  <from>
                    <xdr:col>1</xdr:col>
                    <xdr:colOff>1524000</xdr:colOff>
                    <xdr:row>1</xdr:row>
                    <xdr:rowOff>63500</xdr:rowOff>
                  </from>
                  <to>
                    <xdr:col>2</xdr:col>
                    <xdr:colOff>114300</xdr:colOff>
                    <xdr:row>1</xdr:row>
                    <xdr:rowOff>533400</xdr:rowOff>
                  </to>
                </anchor>
              </controlPr>
            </control>
          </mc:Choice>
        </mc:AlternateContent>
        <mc:AlternateContent xmlns:mc="http://schemas.openxmlformats.org/markup-compatibility/2006">
          <mc:Choice Requires="x14">
            <control shapeId="60440" r:id="rId5" name="Button 3">
              <controlPr defaultSize="0" print="0" autoFill="0" autoPict="0" macro="[0]!DuplicateRow">
                <anchor moveWithCells="1">
                  <from>
                    <xdr:col>2</xdr:col>
                    <xdr:colOff>165100</xdr:colOff>
                    <xdr:row>1</xdr:row>
                    <xdr:rowOff>50800</xdr:rowOff>
                  </from>
                  <to>
                    <xdr:col>3</xdr:col>
                    <xdr:colOff>876300</xdr:colOff>
                    <xdr:row>1</xdr:row>
                    <xdr:rowOff>533400</xdr:rowOff>
                  </to>
                </anchor>
              </controlPr>
            </control>
          </mc:Choice>
        </mc:AlternateContent>
        <mc:AlternateContent xmlns:mc="http://schemas.openxmlformats.org/markup-compatibility/2006">
          <mc:Choice Requires="x14">
            <control shapeId="60441" r:id="rId6" name="Button 3">
              <controlPr defaultSize="0" print="0" autoFill="0" autoPict="0" macro="[0]!Export_Equipment">
                <anchor moveWithCells="1">
                  <from>
                    <xdr:col>3</xdr:col>
                    <xdr:colOff>927100</xdr:colOff>
                    <xdr:row>1</xdr:row>
                    <xdr:rowOff>50800</xdr:rowOff>
                  </from>
                  <to>
                    <xdr:col>3</xdr:col>
                    <xdr:colOff>2362200</xdr:colOff>
                    <xdr:row>1</xdr:row>
                    <xdr:rowOff>533400</xdr:rowOff>
                  </to>
                </anchor>
              </controlPr>
            </control>
          </mc:Choice>
        </mc:AlternateContent>
        <mc:AlternateContent xmlns:mc="http://schemas.openxmlformats.org/markup-compatibility/2006">
          <mc:Choice Requires="x14">
            <control shapeId="60447" r:id="rId7" name="Button 5">
              <controlPr defaultSize="0" print="0" autoFill="0" autoPict="0" macro="[0]!Inforeuro">
                <anchor moveWithCells="1" sizeWithCells="1">
                  <from>
                    <xdr:col>3</xdr:col>
                    <xdr:colOff>2413000</xdr:colOff>
                    <xdr:row>1</xdr:row>
                    <xdr:rowOff>50800</xdr:rowOff>
                  </from>
                  <to>
                    <xdr:col>4</xdr:col>
                    <xdr:colOff>457200</xdr:colOff>
                    <xdr:row>1</xdr:row>
                    <xdr:rowOff>533400</xdr:rowOff>
                  </to>
                </anchor>
              </controlPr>
            </control>
          </mc:Choice>
        </mc:AlternateContent>
        <mc:AlternateContent xmlns:mc="http://schemas.openxmlformats.org/markup-compatibility/2006">
          <mc:Choice Requires="x14">
            <control shapeId="60448" r:id="rId8" name="Button 32">
              <controlPr defaultSize="0" print="0" autoFill="0" autoPict="0" macro="[0]!ECB">
                <anchor moveWithCells="1" sizeWithCells="1">
                  <from>
                    <xdr:col>4</xdr:col>
                    <xdr:colOff>508000</xdr:colOff>
                    <xdr:row>1</xdr:row>
                    <xdr:rowOff>50800</xdr:rowOff>
                  </from>
                  <to>
                    <xdr:col>4</xdr:col>
                    <xdr:colOff>2946400</xdr:colOff>
                    <xdr:row>1</xdr:row>
                    <xdr:rowOff>533400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4" tint="0.59999389629810485"/>
    <pageSetUpPr fitToPage="1"/>
  </sheetPr>
  <dimension ref="B1:S22"/>
  <sheetViews>
    <sheetView showGridLines="0" topLeftCell="H1" zoomScale="70" zoomScaleNormal="70" zoomScaleSheetLayoutView="55" zoomScalePageLayoutView="70" workbookViewId="0">
      <pane ySplit="9" topLeftCell="A10" activePane="bottomLeft" state="frozen"/>
      <selection pane="bottomLeft" activeCell="G10" sqref="G10"/>
    </sheetView>
  </sheetViews>
  <sheetFormatPr defaultColWidth="9.1796875" defaultRowHeight="18" x14ac:dyDescent="0.4"/>
  <cols>
    <col min="1" max="1" width="1.6328125" style="2" customWidth="1"/>
    <col min="2" max="2" width="42.6328125" style="2" customWidth="1"/>
    <col min="3" max="3" width="10.6328125" style="2" customWidth="1"/>
    <col min="4" max="5" width="50.6328125" style="2" customWidth="1"/>
    <col min="6" max="6" width="25.6328125" style="154" customWidth="1"/>
    <col min="7" max="8" width="20.6328125" style="2" customWidth="1"/>
    <col min="9" max="9" width="50.6328125" style="2" customWidth="1"/>
    <col min="10" max="10" width="35.6328125" style="2" customWidth="1"/>
    <col min="11" max="18" width="20.6328125" style="2" customWidth="1"/>
    <col min="19" max="19" width="11.1796875" style="2" bestFit="1" customWidth="1"/>
    <col min="20" max="20" width="1.6328125" style="2" customWidth="1"/>
    <col min="21" max="16384" width="9.1796875" style="2"/>
  </cols>
  <sheetData>
    <row r="1" spans="2:19" ht="8.25" customHeight="1" x14ac:dyDescent="0.4"/>
    <row r="2" spans="2:19" s="4" customFormat="1" ht="45" customHeight="1" x14ac:dyDescent="0.4">
      <c r="B2" s="274" t="s">
        <v>164</v>
      </c>
      <c r="C2" s="274"/>
      <c r="D2" s="274"/>
      <c r="E2" s="274"/>
      <c r="F2" s="274"/>
      <c r="G2" s="274"/>
      <c r="H2" s="274"/>
      <c r="I2" s="274"/>
      <c r="J2" s="274"/>
      <c r="K2" s="275"/>
      <c r="L2" s="275"/>
      <c r="M2" s="275"/>
      <c r="N2" s="275"/>
      <c r="O2" s="275"/>
      <c r="P2" s="275"/>
      <c r="Q2" s="275"/>
      <c r="R2" s="275"/>
      <c r="S2" s="275"/>
    </row>
    <row r="3" spans="2:19" s="4" customFormat="1" ht="7.5" customHeight="1" x14ac:dyDescent="0.4">
      <c r="B3" s="15"/>
      <c r="F3" s="124"/>
      <c r="K3" s="278" t="s">
        <v>533</v>
      </c>
      <c r="L3" s="279"/>
      <c r="M3" s="279"/>
      <c r="N3" s="279"/>
      <c r="O3" s="279"/>
      <c r="P3" s="279"/>
      <c r="Q3" s="279"/>
      <c r="R3" s="279"/>
      <c r="S3" s="280"/>
    </row>
    <row r="4" spans="2:19" s="4" customFormat="1" ht="20.25" customHeight="1" x14ac:dyDescent="0.4">
      <c r="B4" s="253" t="s">
        <v>377</v>
      </c>
      <c r="C4" s="253"/>
      <c r="D4" s="276">
        <f>SUMIF(S:S,"&lt;&gt;Error",R:R)</f>
        <v>18374.530000000002</v>
      </c>
      <c r="E4" s="277" t="str">
        <f>IF(D4&gt;ROUND('Final financial statement'!D16*1.1,2),"Exceeds Grant Awarded + 10%","")</f>
        <v/>
      </c>
      <c r="F4" s="152"/>
      <c r="K4" s="281"/>
      <c r="L4" s="282"/>
      <c r="M4" s="282"/>
      <c r="N4" s="282"/>
      <c r="O4" s="282"/>
      <c r="P4" s="282"/>
      <c r="Q4" s="282"/>
      <c r="R4" s="282"/>
      <c r="S4" s="283"/>
    </row>
    <row r="5" spans="2:19" s="4" customFormat="1" ht="20.25" customHeight="1" x14ac:dyDescent="0.4">
      <c r="B5" s="253"/>
      <c r="C5" s="253"/>
      <c r="D5" s="276"/>
      <c r="E5" s="277"/>
      <c r="F5" s="152"/>
      <c r="K5" s="281"/>
      <c r="L5" s="282"/>
      <c r="M5" s="282"/>
      <c r="N5" s="282"/>
      <c r="O5" s="282"/>
      <c r="P5" s="282"/>
      <c r="Q5" s="282"/>
      <c r="R5" s="282"/>
      <c r="S5" s="283"/>
    </row>
    <row r="6" spans="2:19" s="4" customFormat="1" ht="8.25" customHeight="1" x14ac:dyDescent="0.4">
      <c r="B6" s="253"/>
      <c r="C6" s="253"/>
      <c r="D6" s="276"/>
      <c r="E6" s="277"/>
      <c r="F6" s="152"/>
      <c r="K6" s="281"/>
      <c r="L6" s="282"/>
      <c r="M6" s="282"/>
      <c r="N6" s="282"/>
      <c r="O6" s="282"/>
      <c r="P6" s="282"/>
      <c r="Q6" s="282"/>
      <c r="R6" s="282"/>
      <c r="S6" s="283"/>
    </row>
    <row r="7" spans="2:19" s="4" customFormat="1" ht="8.25" customHeight="1" x14ac:dyDescent="0.4">
      <c r="B7" s="5"/>
      <c r="C7" s="6"/>
      <c r="D7" s="6"/>
      <c r="E7" s="6"/>
      <c r="F7" s="70"/>
      <c r="G7" s="6"/>
      <c r="H7" s="6"/>
      <c r="I7" s="6"/>
      <c r="J7" s="6"/>
      <c r="K7" s="284"/>
      <c r="L7" s="285"/>
      <c r="M7" s="285"/>
      <c r="N7" s="285"/>
      <c r="O7" s="285"/>
      <c r="P7" s="285"/>
      <c r="Q7" s="285"/>
      <c r="R7" s="285"/>
      <c r="S7" s="286"/>
    </row>
    <row r="8" spans="2:19" s="26" customFormat="1" ht="126" x14ac:dyDescent="0.4">
      <c r="B8" s="178" t="s">
        <v>151</v>
      </c>
      <c r="C8" s="178" t="s">
        <v>142</v>
      </c>
      <c r="D8" s="178" t="s">
        <v>485</v>
      </c>
      <c r="E8" s="178" t="s">
        <v>483</v>
      </c>
      <c r="F8" s="178" t="s">
        <v>484</v>
      </c>
      <c r="G8" s="178" t="s">
        <v>199</v>
      </c>
      <c r="H8" s="178" t="s">
        <v>493</v>
      </c>
      <c r="I8" s="105" t="s">
        <v>128</v>
      </c>
      <c r="J8" s="105" t="s">
        <v>223</v>
      </c>
      <c r="K8" s="183" t="s">
        <v>520</v>
      </c>
      <c r="L8" s="183" t="s">
        <v>519</v>
      </c>
      <c r="M8" s="183" t="s">
        <v>481</v>
      </c>
      <c r="N8" s="183" t="s">
        <v>480</v>
      </c>
      <c r="O8" s="183" t="s">
        <v>506</v>
      </c>
      <c r="P8" s="183" t="s">
        <v>503</v>
      </c>
      <c r="Q8" s="183" t="s">
        <v>508</v>
      </c>
      <c r="R8" s="183" t="s">
        <v>509</v>
      </c>
      <c r="S8" s="183" t="s">
        <v>184</v>
      </c>
    </row>
    <row r="9" spans="2:19" s="22" customFormat="1" hidden="1" x14ac:dyDescent="0.35">
      <c r="B9" s="91"/>
      <c r="C9" s="18"/>
      <c r="D9" s="92" t="str">
        <f t="shared" ref="D9:D22" si="0">IFERROR(IF(VLOOKUP(C9,PartnerN°Ref,2,FALSE)=0,"",VLOOKUP(C9,PartnerN°Ref,2,FALSE)),"")</f>
        <v/>
      </c>
      <c r="E9" s="92" t="str">
        <f t="shared" ref="E9:E22" si="1">IFERROR(IF(VLOOKUP(C9,PartnerN°Ref,3,FALSE)=0,"",VLOOKUP(C9,PartnerN°Ref,3,FALSE)),"")</f>
        <v/>
      </c>
      <c r="F9" s="150" t="str">
        <f t="shared" ref="F9:F22" si="2">IFERROR(IF(VLOOKUP(C9,PartnerN°Ref,4,FALSE)=0,"",VLOOKUP(C9,PartnerN°Ref,4,FALSE)),"")</f>
        <v/>
      </c>
      <c r="G9" s="91"/>
      <c r="H9" s="59"/>
      <c r="I9" s="91"/>
      <c r="J9" s="91"/>
      <c r="K9" s="90">
        <v>0</v>
      </c>
      <c r="L9" s="90">
        <v>0</v>
      </c>
      <c r="M9" s="18"/>
      <c r="N9" s="18"/>
      <c r="O9" s="167">
        <v>0</v>
      </c>
      <c r="P9" s="168">
        <f t="shared" ref="P9:P22" si="3">IFERROR(VLOOKUP(M9,Exchange_Rates,2,FALSE),0)</f>
        <v>0</v>
      </c>
      <c r="Q9" s="77">
        <f>K9+L9</f>
        <v>0</v>
      </c>
      <c r="R9" s="169">
        <f t="shared" ref="R9:R22" si="4">IF(S9="Error",0,IF(N9="Average",ROUND(Q9*P9,2),IF(N9="Usual Practices",ROUND(Q9*O9,2),0)))</f>
        <v>0</v>
      </c>
      <c r="S9" s="19" t="str">
        <f t="shared" ref="S9:S22" si="5">IF(OR(COUNTBLANK(B9:O9)&gt;0,COUNTIF(WorkPackage,B9)=0,COUNTIF(PartnerN°,C9)=0,COUNTIF(CountryALL,E9)=0,COUNTIF(Role_Code,F9)=0,ISNUMBER(K9)=FALSE,IF(ISNUMBER(K9)=TRUE,K9=INT(K9*100)/100=FALSE),ISNUMBER(L9)=FALSE,IF(ISNUMBER(L9)=TRUE,L9=INT(L9*100)/100=FALSE),COUNTIF(Currencies,M9)=0,COUNTIF(Option,N9)=0,ISNUMBER(O9)=FALSE,IF(ISNUMBER(O9)=TRUE,O9=INT(O9*10000000)/10000000=FALSE),ISNUMBER(P9)=FALSE,IF(ISNUMBER(P9)=TRUE,P9=INT(P9*10000000)/10000000=FALSE)),"Error","")</f>
        <v>Error</v>
      </c>
    </row>
    <row r="10" spans="2:19" s="22" customFormat="1" x14ac:dyDescent="0.35">
      <c r="B10" s="91" t="s">
        <v>195</v>
      </c>
      <c r="C10" s="18" t="s">
        <v>6</v>
      </c>
      <c r="D10" s="92" t="str">
        <f t="shared" si="0"/>
        <v>Association of Schools of Public Health in Europe</v>
      </c>
      <c r="E10" s="92" t="str">
        <f t="shared" si="1"/>
        <v>Belgium</v>
      </c>
      <c r="F10" s="150" t="str">
        <f t="shared" si="2"/>
        <v>Coord</v>
      </c>
      <c r="G10" s="91" t="s">
        <v>997</v>
      </c>
      <c r="H10" s="59">
        <v>44256</v>
      </c>
      <c r="I10" s="91" t="s">
        <v>974</v>
      </c>
      <c r="J10" s="91" t="s">
        <v>975</v>
      </c>
      <c r="K10" s="90">
        <v>450</v>
      </c>
      <c r="L10" s="90">
        <v>103.5</v>
      </c>
      <c r="M10" s="18" t="s">
        <v>976</v>
      </c>
      <c r="N10" s="18" t="s">
        <v>479</v>
      </c>
      <c r="O10" s="167">
        <v>0</v>
      </c>
      <c r="P10" s="168">
        <f t="shared" si="3"/>
        <v>1</v>
      </c>
      <c r="Q10" s="77">
        <f t="shared" ref="Q10" si="6">K10+L10</f>
        <v>553.5</v>
      </c>
      <c r="R10" s="169">
        <f t="shared" si="4"/>
        <v>553.5</v>
      </c>
      <c r="S10" s="19" t="str">
        <f t="shared" si="5"/>
        <v/>
      </c>
    </row>
    <row r="11" spans="2:19" s="22" customFormat="1" x14ac:dyDescent="0.35">
      <c r="B11" s="91" t="s">
        <v>195</v>
      </c>
      <c r="C11" s="18" t="s">
        <v>6</v>
      </c>
      <c r="D11" s="92" t="str">
        <f t="shared" si="0"/>
        <v>Association of Schools of Public Health in Europe</v>
      </c>
      <c r="E11" s="92" t="str">
        <f t="shared" si="1"/>
        <v>Belgium</v>
      </c>
      <c r="F11" s="150" t="str">
        <f t="shared" si="2"/>
        <v>Coord</v>
      </c>
      <c r="G11" s="91" t="s">
        <v>998</v>
      </c>
      <c r="H11" s="59">
        <v>44340</v>
      </c>
      <c r="I11" s="91" t="s">
        <v>974</v>
      </c>
      <c r="J11" s="91" t="s">
        <v>975</v>
      </c>
      <c r="K11" s="90">
        <v>675</v>
      </c>
      <c r="L11" s="90">
        <v>155.25</v>
      </c>
      <c r="M11" s="18" t="s">
        <v>976</v>
      </c>
      <c r="N11" s="18" t="s">
        <v>479</v>
      </c>
      <c r="O11" s="167">
        <v>0</v>
      </c>
      <c r="P11" s="168">
        <f t="shared" si="3"/>
        <v>1</v>
      </c>
      <c r="Q11" s="77">
        <f t="shared" ref="Q11:Q22" si="7">K11+L11</f>
        <v>830.25</v>
      </c>
      <c r="R11" s="169">
        <f t="shared" si="4"/>
        <v>830.25</v>
      </c>
      <c r="S11" s="19" t="str">
        <f t="shared" si="5"/>
        <v/>
      </c>
    </row>
    <row r="12" spans="2:19" s="22" customFormat="1" x14ac:dyDescent="0.35">
      <c r="B12" s="91" t="s">
        <v>195</v>
      </c>
      <c r="C12" s="18" t="s">
        <v>6</v>
      </c>
      <c r="D12" s="92" t="str">
        <f t="shared" si="0"/>
        <v>Association of Schools of Public Health in Europe</v>
      </c>
      <c r="E12" s="92" t="str">
        <f t="shared" si="1"/>
        <v>Belgium</v>
      </c>
      <c r="F12" s="150" t="str">
        <f t="shared" si="2"/>
        <v>Coord</v>
      </c>
      <c r="G12" s="91" t="s">
        <v>999</v>
      </c>
      <c r="H12" s="59">
        <v>44348</v>
      </c>
      <c r="I12" s="91" t="s">
        <v>974</v>
      </c>
      <c r="J12" s="91" t="s">
        <v>975</v>
      </c>
      <c r="K12" s="90">
        <v>475</v>
      </c>
      <c r="L12" s="90">
        <v>109.25</v>
      </c>
      <c r="M12" s="18" t="s">
        <v>976</v>
      </c>
      <c r="N12" s="18" t="s">
        <v>479</v>
      </c>
      <c r="O12" s="167">
        <v>0</v>
      </c>
      <c r="P12" s="168">
        <f t="shared" si="3"/>
        <v>1</v>
      </c>
      <c r="Q12" s="77">
        <f t="shared" si="7"/>
        <v>584.25</v>
      </c>
      <c r="R12" s="169">
        <f t="shared" si="4"/>
        <v>584.25</v>
      </c>
      <c r="S12" s="19" t="str">
        <f t="shared" si="5"/>
        <v/>
      </c>
    </row>
    <row r="13" spans="2:19" s="22" customFormat="1" x14ac:dyDescent="0.35">
      <c r="B13" s="91" t="s">
        <v>195</v>
      </c>
      <c r="C13" s="18" t="s">
        <v>6</v>
      </c>
      <c r="D13" s="92" t="str">
        <f t="shared" si="0"/>
        <v>Association of Schools of Public Health in Europe</v>
      </c>
      <c r="E13" s="92" t="str">
        <f t="shared" si="1"/>
        <v>Belgium</v>
      </c>
      <c r="F13" s="150" t="str">
        <f t="shared" si="2"/>
        <v>Coord</v>
      </c>
      <c r="G13" s="91" t="s">
        <v>1000</v>
      </c>
      <c r="H13" s="59">
        <v>44439</v>
      </c>
      <c r="I13" s="91" t="s">
        <v>984</v>
      </c>
      <c r="J13" s="91" t="s">
        <v>982</v>
      </c>
      <c r="K13" s="90">
        <v>2200</v>
      </c>
      <c r="L13" s="90">
        <v>0</v>
      </c>
      <c r="M13" s="18" t="s">
        <v>983</v>
      </c>
      <c r="N13" s="18" t="s">
        <v>479</v>
      </c>
      <c r="O13" s="167">
        <v>0</v>
      </c>
      <c r="P13" s="168">
        <f t="shared" si="3"/>
        <v>0.95489999999999997</v>
      </c>
      <c r="Q13" s="77">
        <f t="shared" si="7"/>
        <v>2200</v>
      </c>
      <c r="R13" s="169">
        <f t="shared" si="4"/>
        <v>2100.7800000000002</v>
      </c>
      <c r="S13" s="19" t="str">
        <f t="shared" si="5"/>
        <v/>
      </c>
    </row>
    <row r="14" spans="2:19" s="22" customFormat="1" x14ac:dyDescent="0.35">
      <c r="B14" s="91" t="s">
        <v>195</v>
      </c>
      <c r="C14" s="18" t="s">
        <v>6</v>
      </c>
      <c r="D14" s="92" t="str">
        <f t="shared" si="0"/>
        <v>Association of Schools of Public Health in Europe</v>
      </c>
      <c r="E14" s="92" t="str">
        <f t="shared" si="1"/>
        <v>Belgium</v>
      </c>
      <c r="F14" s="150" t="str">
        <f t="shared" si="2"/>
        <v>Coord</v>
      </c>
      <c r="G14" s="91" t="s">
        <v>1001</v>
      </c>
      <c r="H14" s="59">
        <v>44785</v>
      </c>
      <c r="I14" s="91" t="s">
        <v>984</v>
      </c>
      <c r="J14" s="91" t="s">
        <v>985</v>
      </c>
      <c r="K14" s="90">
        <v>2950</v>
      </c>
      <c r="L14" s="90">
        <v>0</v>
      </c>
      <c r="M14" s="18" t="s">
        <v>986</v>
      </c>
      <c r="N14" s="18" t="s">
        <v>479</v>
      </c>
      <c r="O14" s="167">
        <v>0</v>
      </c>
      <c r="P14" s="168">
        <f t="shared" si="3"/>
        <v>0.89149999999999996</v>
      </c>
      <c r="Q14" s="77">
        <f t="shared" si="7"/>
        <v>2950</v>
      </c>
      <c r="R14" s="169">
        <f t="shared" si="4"/>
        <v>2629.93</v>
      </c>
      <c r="S14" s="19" t="str">
        <f t="shared" si="5"/>
        <v/>
      </c>
    </row>
    <row r="15" spans="2:19" s="22" customFormat="1" ht="36" x14ac:dyDescent="0.35">
      <c r="B15" s="91" t="s">
        <v>156</v>
      </c>
      <c r="C15" s="18" t="s">
        <v>7</v>
      </c>
      <c r="D15" s="92" t="str">
        <f t="shared" si="0"/>
        <v>Ashkelon Academic College</v>
      </c>
      <c r="E15" s="92" t="str">
        <f t="shared" si="1"/>
        <v>Israel</v>
      </c>
      <c r="F15" s="150" t="str">
        <f t="shared" si="2"/>
        <v>Partner</v>
      </c>
      <c r="G15" s="91" t="s">
        <v>584</v>
      </c>
      <c r="H15" s="59">
        <v>44530</v>
      </c>
      <c r="I15" s="91" t="s">
        <v>565</v>
      </c>
      <c r="J15" s="91" t="s">
        <v>571</v>
      </c>
      <c r="K15" s="90">
        <v>6000</v>
      </c>
      <c r="L15" s="90">
        <v>1020</v>
      </c>
      <c r="M15" s="18" t="s">
        <v>558</v>
      </c>
      <c r="N15" s="18" t="s">
        <v>479</v>
      </c>
      <c r="O15" s="167">
        <v>0</v>
      </c>
      <c r="P15" s="168">
        <f t="shared" si="3"/>
        <v>0.27210000000000001</v>
      </c>
      <c r="Q15" s="77">
        <f t="shared" si="7"/>
        <v>7020</v>
      </c>
      <c r="R15" s="169">
        <f t="shared" si="4"/>
        <v>1910.14</v>
      </c>
      <c r="S15" s="19" t="str">
        <f t="shared" si="5"/>
        <v/>
      </c>
    </row>
    <row r="16" spans="2:19" s="22" customFormat="1" ht="36" x14ac:dyDescent="0.35">
      <c r="B16" s="91" t="s">
        <v>156</v>
      </c>
      <c r="C16" s="18" t="s">
        <v>7</v>
      </c>
      <c r="D16" s="92" t="str">
        <f t="shared" si="0"/>
        <v>Ashkelon Academic College</v>
      </c>
      <c r="E16" s="92" t="str">
        <f t="shared" si="1"/>
        <v>Israel</v>
      </c>
      <c r="F16" s="150" t="str">
        <f t="shared" si="2"/>
        <v>Partner</v>
      </c>
      <c r="G16" s="91" t="s">
        <v>584</v>
      </c>
      <c r="H16" s="59">
        <v>44565</v>
      </c>
      <c r="I16" s="91" t="s">
        <v>573</v>
      </c>
      <c r="J16" s="91" t="s">
        <v>572</v>
      </c>
      <c r="K16" s="90">
        <v>923.08</v>
      </c>
      <c r="L16" s="90">
        <v>156.91999999999999</v>
      </c>
      <c r="M16" s="18" t="s">
        <v>558</v>
      </c>
      <c r="N16" s="18" t="s">
        <v>479</v>
      </c>
      <c r="O16" s="167">
        <v>0</v>
      </c>
      <c r="P16" s="168">
        <f t="shared" si="3"/>
        <v>0.27210000000000001</v>
      </c>
      <c r="Q16" s="77">
        <f t="shared" si="7"/>
        <v>1080</v>
      </c>
      <c r="R16" s="169">
        <f t="shared" si="4"/>
        <v>293.87</v>
      </c>
      <c r="S16" s="19" t="str">
        <f t="shared" si="5"/>
        <v/>
      </c>
    </row>
    <row r="17" spans="2:19" s="22" customFormat="1" ht="36" x14ac:dyDescent="0.35">
      <c r="B17" s="91" t="s">
        <v>156</v>
      </c>
      <c r="C17" s="18" t="s">
        <v>7</v>
      </c>
      <c r="D17" s="92" t="str">
        <f t="shared" si="0"/>
        <v>Ashkelon Academic College</v>
      </c>
      <c r="E17" s="92" t="str">
        <f t="shared" si="1"/>
        <v>Israel</v>
      </c>
      <c r="F17" s="150" t="str">
        <f t="shared" si="2"/>
        <v>Partner</v>
      </c>
      <c r="G17" s="91" t="s">
        <v>584</v>
      </c>
      <c r="H17" s="59">
        <v>44565</v>
      </c>
      <c r="I17" s="91" t="s">
        <v>575</v>
      </c>
      <c r="J17" s="91" t="s">
        <v>574</v>
      </c>
      <c r="K17" s="90">
        <v>8547.01</v>
      </c>
      <c r="L17" s="90">
        <v>1452.99</v>
      </c>
      <c r="M17" s="18" t="s">
        <v>558</v>
      </c>
      <c r="N17" s="18" t="s">
        <v>479</v>
      </c>
      <c r="O17" s="167">
        <v>0</v>
      </c>
      <c r="P17" s="168">
        <f t="shared" si="3"/>
        <v>0.27210000000000001</v>
      </c>
      <c r="Q17" s="77">
        <f t="shared" si="7"/>
        <v>10000</v>
      </c>
      <c r="R17" s="169">
        <f t="shared" si="4"/>
        <v>2721</v>
      </c>
      <c r="S17" s="19" t="str">
        <f t="shared" si="5"/>
        <v/>
      </c>
    </row>
    <row r="18" spans="2:19" s="22" customFormat="1" ht="36" x14ac:dyDescent="0.35">
      <c r="B18" s="91" t="s">
        <v>156</v>
      </c>
      <c r="C18" s="18" t="s">
        <v>8</v>
      </c>
      <c r="D18" s="92" t="str">
        <f t="shared" si="0"/>
        <v>Hebrew University of Jerusalem</v>
      </c>
      <c r="E18" s="92" t="str">
        <f t="shared" si="1"/>
        <v>Israel</v>
      </c>
      <c r="F18" s="150" t="str">
        <f t="shared" si="2"/>
        <v>Partner</v>
      </c>
      <c r="G18" s="91" t="s">
        <v>647</v>
      </c>
      <c r="H18" s="59">
        <v>44350</v>
      </c>
      <c r="I18" s="91" t="s">
        <v>648</v>
      </c>
      <c r="J18" s="91" t="s">
        <v>649</v>
      </c>
      <c r="K18" s="90">
        <v>800</v>
      </c>
      <c r="L18" s="90">
        <v>136</v>
      </c>
      <c r="M18" s="18" t="s">
        <v>558</v>
      </c>
      <c r="N18" s="18" t="s">
        <v>479</v>
      </c>
      <c r="O18" s="167">
        <v>0</v>
      </c>
      <c r="P18" s="168">
        <f t="shared" si="3"/>
        <v>0.27210000000000001</v>
      </c>
      <c r="Q18" s="77">
        <f t="shared" si="7"/>
        <v>936</v>
      </c>
      <c r="R18" s="169">
        <f t="shared" si="4"/>
        <v>254.69</v>
      </c>
      <c r="S18" s="19" t="str">
        <f t="shared" si="5"/>
        <v/>
      </c>
    </row>
    <row r="19" spans="2:19" s="22" customFormat="1" x14ac:dyDescent="0.35">
      <c r="B19" s="91" t="s">
        <v>155</v>
      </c>
      <c r="C19" s="18" t="s">
        <v>12</v>
      </c>
      <c r="D19" s="92" t="str">
        <f t="shared" si="0"/>
        <v>Israeli Association of Public Health Physicians</v>
      </c>
      <c r="E19" s="92" t="str">
        <f t="shared" si="1"/>
        <v>Israel</v>
      </c>
      <c r="F19" s="150" t="str">
        <f t="shared" si="2"/>
        <v>Partner</v>
      </c>
      <c r="G19" s="91">
        <v>1</v>
      </c>
      <c r="H19" s="59">
        <v>44767</v>
      </c>
      <c r="I19" s="91" t="s">
        <v>813</v>
      </c>
      <c r="J19" s="91" t="s">
        <v>814</v>
      </c>
      <c r="K19" s="90">
        <v>2150</v>
      </c>
      <c r="L19" s="90">
        <v>365</v>
      </c>
      <c r="M19" s="18" t="s">
        <v>558</v>
      </c>
      <c r="N19" s="18" t="s">
        <v>479</v>
      </c>
      <c r="O19" s="167">
        <v>0</v>
      </c>
      <c r="P19" s="168">
        <f t="shared" si="3"/>
        <v>0.27210000000000001</v>
      </c>
      <c r="Q19" s="77">
        <f t="shared" si="7"/>
        <v>2515</v>
      </c>
      <c r="R19" s="169">
        <f t="shared" si="4"/>
        <v>684.33</v>
      </c>
      <c r="S19" s="19" t="str">
        <f t="shared" si="5"/>
        <v/>
      </c>
    </row>
    <row r="20" spans="2:19" s="22" customFormat="1" ht="54" x14ac:dyDescent="0.35">
      <c r="B20" s="91" t="s">
        <v>155</v>
      </c>
      <c r="C20" s="18" t="s">
        <v>12</v>
      </c>
      <c r="D20" s="92" t="str">
        <f t="shared" si="0"/>
        <v>Israeli Association of Public Health Physicians</v>
      </c>
      <c r="E20" s="92" t="str">
        <f t="shared" si="1"/>
        <v>Israel</v>
      </c>
      <c r="F20" s="150" t="str">
        <f t="shared" si="2"/>
        <v>Partner</v>
      </c>
      <c r="G20" s="91">
        <v>1</v>
      </c>
      <c r="H20" s="59">
        <v>44808</v>
      </c>
      <c r="I20" s="91" t="s">
        <v>815</v>
      </c>
      <c r="J20" s="91" t="s">
        <v>816</v>
      </c>
      <c r="K20" s="90">
        <v>3000</v>
      </c>
      <c r="L20" s="90">
        <v>510</v>
      </c>
      <c r="M20" s="18" t="s">
        <v>558</v>
      </c>
      <c r="N20" s="18" t="s">
        <v>479</v>
      </c>
      <c r="O20" s="167">
        <v>0</v>
      </c>
      <c r="P20" s="168">
        <f t="shared" si="3"/>
        <v>0.27210000000000001</v>
      </c>
      <c r="Q20" s="77">
        <f t="shared" si="7"/>
        <v>3510</v>
      </c>
      <c r="R20" s="169">
        <f t="shared" si="4"/>
        <v>955.07</v>
      </c>
      <c r="S20" s="19" t="str">
        <f t="shared" si="5"/>
        <v/>
      </c>
    </row>
    <row r="21" spans="2:19" s="22" customFormat="1" x14ac:dyDescent="0.35">
      <c r="B21" s="91" t="s">
        <v>155</v>
      </c>
      <c r="C21" s="18" t="s">
        <v>12</v>
      </c>
      <c r="D21" s="92" t="str">
        <f t="shared" si="0"/>
        <v>Israeli Association of Public Health Physicians</v>
      </c>
      <c r="E21" s="92" t="str">
        <f t="shared" si="1"/>
        <v>Israel</v>
      </c>
      <c r="F21" s="150" t="str">
        <f t="shared" si="2"/>
        <v>Partner</v>
      </c>
      <c r="G21" s="91">
        <v>305008</v>
      </c>
      <c r="H21" s="59">
        <v>44684</v>
      </c>
      <c r="I21" s="91" t="s">
        <v>817</v>
      </c>
      <c r="J21" s="91" t="s">
        <v>818</v>
      </c>
      <c r="K21" s="90">
        <v>55.56</v>
      </c>
      <c r="L21" s="90">
        <v>9.44</v>
      </c>
      <c r="M21" s="18" t="s">
        <v>558</v>
      </c>
      <c r="N21" s="18" t="s">
        <v>479</v>
      </c>
      <c r="O21" s="167">
        <v>0</v>
      </c>
      <c r="P21" s="168">
        <f t="shared" si="3"/>
        <v>0.27210000000000001</v>
      </c>
      <c r="Q21" s="77">
        <f t="shared" si="7"/>
        <v>65</v>
      </c>
      <c r="R21" s="169">
        <f t="shared" si="4"/>
        <v>17.690000000000001</v>
      </c>
      <c r="S21" s="19" t="str">
        <f t="shared" si="5"/>
        <v/>
      </c>
    </row>
    <row r="22" spans="2:19" s="22" customFormat="1" ht="36" x14ac:dyDescent="0.35">
      <c r="B22" s="91" t="s">
        <v>155</v>
      </c>
      <c r="C22" s="18" t="s">
        <v>12</v>
      </c>
      <c r="D22" s="92" t="str">
        <f t="shared" si="0"/>
        <v>Israeli Association of Public Health Physicians</v>
      </c>
      <c r="E22" s="92" t="str">
        <f t="shared" si="1"/>
        <v>Israel</v>
      </c>
      <c r="F22" s="150" t="str">
        <f t="shared" si="2"/>
        <v>Partner</v>
      </c>
      <c r="G22" s="91">
        <v>10446</v>
      </c>
      <c r="H22" s="59">
        <v>44810</v>
      </c>
      <c r="I22" s="91" t="s">
        <v>819</v>
      </c>
      <c r="J22" s="91" t="s">
        <v>816</v>
      </c>
      <c r="K22" s="90">
        <v>15200</v>
      </c>
      <c r="L22" s="90">
        <v>2584</v>
      </c>
      <c r="M22" s="18" t="s">
        <v>558</v>
      </c>
      <c r="N22" s="18" t="s">
        <v>479</v>
      </c>
      <c r="O22" s="167">
        <v>0</v>
      </c>
      <c r="P22" s="168">
        <f t="shared" si="3"/>
        <v>0.27210000000000001</v>
      </c>
      <c r="Q22" s="77">
        <f t="shared" si="7"/>
        <v>17784</v>
      </c>
      <c r="R22" s="169">
        <f t="shared" si="4"/>
        <v>4839.03</v>
      </c>
      <c r="S22" s="19" t="str">
        <f t="shared" si="5"/>
        <v/>
      </c>
    </row>
  </sheetData>
  <sheetProtection algorithmName="SHA-512" hashValue="ldQD8V1u2xiO4FHqc401U4Ucm2oO/P1lCuIGwZwi3sVu63YjAiJ22tPoo2i9bnMeA6JExr+UJqPo2P0cxoRJCA==" saltValue="nxTk5HYBhT6XIOrCc0x1Gg==" spinCount="100000" sheet="1" objects="1" scenarios="1" selectLockedCells="1"/>
  <dataConsolidate/>
  <mergeCells count="5">
    <mergeCell ref="B2:S2"/>
    <mergeCell ref="B4:C6"/>
    <mergeCell ref="D4:D6"/>
    <mergeCell ref="E4:E6"/>
    <mergeCell ref="K3:S7"/>
  </mergeCells>
  <conditionalFormatting sqref="E4:F6">
    <cfRule type="cellIs" dxfId="42" priority="284" operator="notEqual">
      <formula>""</formula>
    </cfRule>
  </conditionalFormatting>
  <conditionalFormatting sqref="D9:D22">
    <cfRule type="cellIs" dxfId="41" priority="60" operator="equal">
      <formula>""</formula>
    </cfRule>
  </conditionalFormatting>
  <conditionalFormatting sqref="E9:E22">
    <cfRule type="expression" dxfId="40" priority="59">
      <formula>COUNTIF(CountryALL,E9)=0</formula>
    </cfRule>
  </conditionalFormatting>
  <conditionalFormatting sqref="F9:F22">
    <cfRule type="expression" dxfId="39" priority="58">
      <formula>COUNTIF(Role_Code,F9)=0</formula>
    </cfRule>
  </conditionalFormatting>
  <conditionalFormatting sqref="S9:S22">
    <cfRule type="containsText" dxfId="38" priority="57" operator="containsText" text="Error">
      <formula>NOT(ISERROR(SEARCH("Error",S9)))</formula>
    </cfRule>
  </conditionalFormatting>
  <dataValidations count="11">
    <dataValidation type="date" allowBlank="1" showInputMessage="1" showErrorMessage="1" error="Please encode date (format must be dd/mm/yy)" prompt="Please encode date (format must be dd/mm/yy)" sqref="H9:H22" xr:uid="{00000000-0002-0000-0700-000000000000}">
      <formula1>36526</formula1>
      <formula2>55153</formula2>
    </dataValidation>
    <dataValidation allowBlank="1" showInputMessage="1" showErrorMessage="1" error="Please encode the name of the company providing the service" prompt="Please encode the name of the company providing the service" sqref="J9:J22" xr:uid="{00000000-0002-0000-0700-000001000000}"/>
    <dataValidation allowBlank="1" showInputMessage="1" showErrorMessage="1" error="Please encode Nature, type and specifications" prompt="Please encode Nature, type and specifications" sqref="I9:I22" xr:uid="{00000000-0002-0000-0700-000002000000}"/>
    <dataValidation allowBlank="1" showInputMessage="1" showErrorMessage="1" error="Please encode supporting document ref." prompt="Please encode supporting document ref." sqref="G9:G22" xr:uid="{00000000-0002-0000-0700-000003000000}"/>
    <dataValidation type="list" allowBlank="1" showInputMessage="1" showErrorMessage="1" error="Click arrow to select Partner N°" prompt="Click arrow to select Partner N°" sqref="C9:C22" xr:uid="{00000000-0002-0000-0700-000004000000}">
      <formula1>PartnerN°</formula1>
    </dataValidation>
    <dataValidation type="list" allowBlank="1" showInputMessage="1" showErrorMessage="1" error="Click arrow to select Work Package" prompt="Click arrow to select Work Package" sqref="B9:B22" xr:uid="{00000000-0002-0000-0700-000005000000}">
      <formula1>WorkPackage</formula1>
    </dataValidation>
    <dataValidation type="custom" allowBlank="1" showInputMessage="1" showErrorMessage="1" error="Please encode amount only if charged to the project (2 decimals only)" prompt="Please encode amount only if charged to the project (2 decimals only)" sqref="L9:L22" xr:uid="{00000000-0002-0000-0700-000006000000}">
      <formula1>L9=INT(L9*100)/100</formula1>
    </dataValidation>
    <dataValidation type="list" allowBlank="1" showInputMessage="1" showErrorMessage="1" error="Click arrow to select Currency" prompt="Click arrow to select Currency" sqref="M9:M22" xr:uid="{00000000-0002-0000-0700-000007000000}">
      <formula1>Currencies</formula1>
    </dataValidation>
    <dataValidation type="list" allowBlank="1" showInputMessage="1" showErrorMessage="1" error="Click arrow to select Option" prompt="Click arrow to select Option" sqref="N9:N22" xr:uid="{00000000-0002-0000-0700-000008000000}">
      <formula1>"Average,Usual Practices"</formula1>
    </dataValidation>
    <dataValidation type="custom" allowBlank="1" showInputMessage="1" showErrorMessage="1" error="Please encode the exchange rate (7 decimals only) - Only if option &quot;Usual Practices&quot; is selected" prompt="Please encode the exchange rate (7 decimals only) - Only if option &quot;Usual Practices&quot; is selected" sqref="O9:O22" xr:uid="{00000000-0002-0000-0700-000009000000}">
      <formula1>O9=INT(O9*10000000)/10000000</formula1>
    </dataValidation>
    <dataValidation type="custom" allowBlank="1" showInputMessage="1" showErrorMessage="1" error="Please encode amount charged to the project (2 decimals only)" prompt="Please encode amount charged to the project (2 decimals only)" sqref="K9:K22" xr:uid="{00000000-0002-0000-0700-00000A000000}">
      <formula1>K9=INT(K9*100)/100</formula1>
    </dataValidation>
  </dataValidations>
  <printOptions horizontalCentered="1"/>
  <pageMargins left="0.23622047244094491" right="0.23622047244094491" top="0.39370078740157483" bottom="0.94488188976377963" header="0.31496062992125984" footer="0.31496062992125984"/>
  <pageSetup paperSize="9" scale="29" fitToHeight="0" orientation="landscape"/>
  <headerFooter>
    <oddFooter xml:space="preserve">&amp;CPage &amp;P of 3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46107" r:id="rId3" name="Button 1">
              <controlPr defaultSize="0" print="0" autoFill="0" autoPict="0" macro="[0]!AddRow">
                <anchor moveWithCells="1" sizeWithCells="1">
                  <from>
                    <xdr:col>1</xdr:col>
                    <xdr:colOff>38100</xdr:colOff>
                    <xdr:row>1</xdr:row>
                    <xdr:rowOff>63500</xdr:rowOff>
                  </from>
                  <to>
                    <xdr:col>1</xdr:col>
                    <xdr:colOff>1485900</xdr:colOff>
                    <xdr:row>1</xdr:row>
                    <xdr:rowOff>533400</xdr:rowOff>
                  </to>
                </anchor>
              </controlPr>
            </control>
          </mc:Choice>
        </mc:AlternateContent>
        <mc:AlternateContent xmlns:mc="http://schemas.openxmlformats.org/markup-compatibility/2006">
          <mc:Choice Requires="x14">
            <control shapeId="46108" r:id="rId4" name="Button 2">
              <controlPr defaultSize="0" print="0" autoFill="0" autoPict="0" macro="[0]!DeleteRow">
                <anchor moveWithCells="1" sizeWithCells="1">
                  <from>
                    <xdr:col>1</xdr:col>
                    <xdr:colOff>1524000</xdr:colOff>
                    <xdr:row>1</xdr:row>
                    <xdr:rowOff>63500</xdr:rowOff>
                  </from>
                  <to>
                    <xdr:col>2</xdr:col>
                    <xdr:colOff>114300</xdr:colOff>
                    <xdr:row>1</xdr:row>
                    <xdr:rowOff>533400</xdr:rowOff>
                  </to>
                </anchor>
              </controlPr>
            </control>
          </mc:Choice>
        </mc:AlternateContent>
        <mc:AlternateContent xmlns:mc="http://schemas.openxmlformats.org/markup-compatibility/2006">
          <mc:Choice Requires="x14">
            <control shapeId="46109" r:id="rId5" name="Button 3">
              <controlPr defaultSize="0" print="0" autoFill="0" autoPict="0" macro="[0]!DuplicateRow">
                <anchor moveWithCells="1">
                  <from>
                    <xdr:col>2</xdr:col>
                    <xdr:colOff>165100</xdr:colOff>
                    <xdr:row>1</xdr:row>
                    <xdr:rowOff>63500</xdr:rowOff>
                  </from>
                  <to>
                    <xdr:col>3</xdr:col>
                    <xdr:colOff>876300</xdr:colOff>
                    <xdr:row>1</xdr:row>
                    <xdr:rowOff>533400</xdr:rowOff>
                  </to>
                </anchor>
              </controlPr>
            </control>
          </mc:Choice>
        </mc:AlternateContent>
        <mc:AlternateContent xmlns:mc="http://schemas.openxmlformats.org/markup-compatibility/2006">
          <mc:Choice Requires="x14">
            <control shapeId="46110" r:id="rId6" name="Button 3">
              <controlPr defaultSize="0" print="0" autoFill="0" autoPict="0" macro="[0]!Export_Subcontracting">
                <anchor moveWithCells="1">
                  <from>
                    <xdr:col>3</xdr:col>
                    <xdr:colOff>927100</xdr:colOff>
                    <xdr:row>1</xdr:row>
                    <xdr:rowOff>63500</xdr:rowOff>
                  </from>
                  <to>
                    <xdr:col>3</xdr:col>
                    <xdr:colOff>2362200</xdr:colOff>
                    <xdr:row>1</xdr:row>
                    <xdr:rowOff>533400</xdr:rowOff>
                  </to>
                </anchor>
              </controlPr>
            </control>
          </mc:Choice>
        </mc:AlternateContent>
        <mc:AlternateContent xmlns:mc="http://schemas.openxmlformats.org/markup-compatibility/2006">
          <mc:Choice Requires="x14">
            <control shapeId="46118" r:id="rId7" name="Button 5">
              <controlPr defaultSize="0" print="0" autoFill="0" autoPict="0" macro="[0]!Inforeuro">
                <anchor moveWithCells="1" sizeWithCells="1">
                  <from>
                    <xdr:col>3</xdr:col>
                    <xdr:colOff>2413000</xdr:colOff>
                    <xdr:row>1</xdr:row>
                    <xdr:rowOff>50800</xdr:rowOff>
                  </from>
                  <to>
                    <xdr:col>4</xdr:col>
                    <xdr:colOff>457200</xdr:colOff>
                    <xdr:row>1</xdr:row>
                    <xdr:rowOff>533400</xdr:rowOff>
                  </to>
                </anchor>
              </controlPr>
            </control>
          </mc:Choice>
        </mc:AlternateContent>
        <mc:AlternateContent xmlns:mc="http://schemas.openxmlformats.org/markup-compatibility/2006">
          <mc:Choice Requires="x14">
            <control shapeId="46119" r:id="rId8" name="Button 39">
              <controlPr defaultSize="0" print="0" autoFill="0" autoPict="0" macro="[0]!ECB">
                <anchor moveWithCells="1" sizeWithCells="1">
                  <from>
                    <xdr:col>4</xdr:col>
                    <xdr:colOff>508000</xdr:colOff>
                    <xdr:row>1</xdr:row>
                    <xdr:rowOff>50800</xdr:rowOff>
                  </from>
                  <to>
                    <xdr:col>4</xdr:col>
                    <xdr:colOff>2946400</xdr:colOff>
                    <xdr:row>1</xdr:row>
                    <xdr:rowOff>533400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theme="7" tint="-0.499984740745262"/>
    <pageSetUpPr fitToPage="1"/>
  </sheetPr>
  <dimension ref="B1:K25"/>
  <sheetViews>
    <sheetView showGridLines="0" zoomScale="70" zoomScaleNormal="70" zoomScaleSheetLayoutView="70" zoomScalePageLayoutView="70" workbookViewId="0">
      <pane ySplit="9" topLeftCell="A10" activePane="bottomLeft" state="frozen"/>
      <selection pane="bottomLeft" activeCell="I11" sqref="I11"/>
    </sheetView>
  </sheetViews>
  <sheetFormatPr defaultColWidth="9.1796875" defaultRowHeight="18" x14ac:dyDescent="0.4"/>
  <cols>
    <col min="1" max="1" width="1.6328125" style="2" customWidth="1"/>
    <col min="2" max="2" width="53.36328125" style="2" customWidth="1"/>
    <col min="3" max="4" width="50.6328125" style="2" customWidth="1"/>
    <col min="5" max="5" width="25.6328125" style="154" customWidth="1"/>
    <col min="6" max="6" width="40.6328125" style="2" customWidth="1"/>
    <col min="7" max="7" width="39.6328125" style="2" customWidth="1"/>
    <col min="8" max="8" width="60.6328125" style="2" customWidth="1"/>
    <col min="9" max="9" width="20.6328125" style="2" customWidth="1"/>
    <col min="10" max="10" width="11.1796875" style="2" bestFit="1" customWidth="1"/>
    <col min="11" max="12" width="1.6328125" style="2" customWidth="1"/>
    <col min="13" max="16384" width="9.1796875" style="2"/>
  </cols>
  <sheetData>
    <row r="1" spans="2:11" ht="8.25" customHeight="1" x14ac:dyDescent="0.4"/>
    <row r="2" spans="2:11" s="4" customFormat="1" ht="45" customHeight="1" x14ac:dyDescent="0.4">
      <c r="B2" s="274" t="s">
        <v>211</v>
      </c>
      <c r="C2" s="274"/>
      <c r="D2" s="274"/>
      <c r="E2" s="274"/>
      <c r="F2" s="274"/>
      <c r="G2" s="274"/>
      <c r="H2" s="274"/>
      <c r="I2" s="274"/>
      <c r="J2" s="274"/>
    </row>
    <row r="3" spans="2:11" s="4" customFormat="1" ht="7.5" customHeight="1" x14ac:dyDescent="0.4">
      <c r="B3" s="15"/>
      <c r="E3" s="124"/>
      <c r="I3" s="57"/>
      <c r="J3" s="13"/>
    </row>
    <row r="4" spans="2:11" s="4" customFormat="1" ht="20.25" customHeight="1" x14ac:dyDescent="0.4">
      <c r="B4" s="253" t="s">
        <v>378</v>
      </c>
      <c r="C4" s="276">
        <f>SUMIF(J:J,"&lt;&gt;Error",K:K)</f>
        <v>61933.67</v>
      </c>
      <c r="D4" s="287"/>
      <c r="E4" s="153"/>
      <c r="I4" s="57"/>
      <c r="J4" s="13"/>
    </row>
    <row r="5" spans="2:11" s="4" customFormat="1" ht="20.25" customHeight="1" x14ac:dyDescent="0.4">
      <c r="B5" s="253"/>
      <c r="C5" s="276"/>
      <c r="D5" s="287"/>
      <c r="E5" s="153"/>
      <c r="I5" s="57"/>
      <c r="J5" s="13"/>
    </row>
    <row r="6" spans="2:11" s="4" customFormat="1" ht="8.25" customHeight="1" x14ac:dyDescent="0.4">
      <c r="B6" s="253"/>
      <c r="C6" s="276"/>
      <c r="D6" s="287"/>
      <c r="E6" s="153"/>
      <c r="I6" s="57"/>
      <c r="J6" s="13"/>
    </row>
    <row r="7" spans="2:11" s="4" customFormat="1" ht="8.25" customHeight="1" x14ac:dyDescent="0.4">
      <c r="B7" s="5"/>
      <c r="C7" s="6"/>
      <c r="D7" s="6"/>
      <c r="E7" s="70"/>
      <c r="F7" s="6"/>
      <c r="G7" s="6"/>
      <c r="H7" s="6"/>
      <c r="I7" s="58"/>
      <c r="J7" s="14"/>
    </row>
    <row r="8" spans="2:11" s="26" customFormat="1" ht="54" x14ac:dyDescent="0.4">
      <c r="B8" s="178" t="s">
        <v>183</v>
      </c>
      <c r="C8" s="178" t="s">
        <v>486</v>
      </c>
      <c r="D8" s="178" t="s">
        <v>483</v>
      </c>
      <c r="E8" s="178" t="s">
        <v>484</v>
      </c>
      <c r="F8" s="178" t="s">
        <v>225</v>
      </c>
      <c r="G8" s="105" t="s">
        <v>167</v>
      </c>
      <c r="H8" s="105" t="s">
        <v>226</v>
      </c>
      <c r="I8" s="178" t="s">
        <v>507</v>
      </c>
      <c r="J8" s="178" t="s">
        <v>184</v>
      </c>
    </row>
    <row r="9" spans="2:11" s="22" customFormat="1" hidden="1" x14ac:dyDescent="0.35">
      <c r="B9" s="18"/>
      <c r="C9" s="92" t="str">
        <f t="shared" ref="C9:C21" si="0">IFERROR(IF(VLOOKUP(B9,PartnerN°Ref,2,FALSE)=0,"",VLOOKUP(B9,PartnerN°Ref,2,FALSE)),"")</f>
        <v/>
      </c>
      <c r="D9" s="92" t="str">
        <f t="shared" ref="D9:D21" si="1">IFERROR(IF(VLOOKUP(B9,PartnerN°Ref,3,FALSE)=0,"",VLOOKUP(B9,PartnerN°Ref,3,FALSE)),"")</f>
        <v/>
      </c>
      <c r="E9" s="150" t="str">
        <f t="shared" ref="E9:E21" si="2">IFERROR(IF(VLOOKUP(B9,PartnerN°Ref,4,FALSE)=0,"",VLOOKUP(B9,PartnerN°Ref,4,FALSE)),"")</f>
        <v/>
      </c>
      <c r="F9" s="91"/>
      <c r="G9" s="91"/>
      <c r="H9" s="91"/>
      <c r="I9" s="56">
        <v>0</v>
      </c>
      <c r="J9" s="19" t="str">
        <f t="shared" ref="J9:J21" si="3">IF(OR(COUNTBLANK(B9:I9)&gt;0,COUNTIF(PartnerN°,B9)=0,COUNTIF(CountryALL,D9)=0,COUNTIF(Role_Code,E9)=0,COUNTIF(BudgetHeadings,F9)=0,ISNUMBER(I9)=FALSE,IF(ISNUMBER(I9)=TRUE,I9=INT(I9*100)/100=FALSE)),"Error","")</f>
        <v>Error</v>
      </c>
      <c r="K9" s="146">
        <f t="shared" ref="K9:K21" si="4">ROUND(I9,2)</f>
        <v>0</v>
      </c>
    </row>
    <row r="10" spans="2:11" s="22" customFormat="1" x14ac:dyDescent="0.35">
      <c r="B10" s="18" t="s">
        <v>6</v>
      </c>
      <c r="C10" s="92" t="str">
        <f t="shared" si="0"/>
        <v>Association of Schools of Public Health in Europe</v>
      </c>
      <c r="D10" s="92" t="str">
        <f t="shared" si="1"/>
        <v>Belgium</v>
      </c>
      <c r="E10" s="150" t="str">
        <f t="shared" si="2"/>
        <v>Coord</v>
      </c>
      <c r="F10" s="91" t="s">
        <v>210</v>
      </c>
      <c r="G10" s="91" t="s">
        <v>987</v>
      </c>
      <c r="H10" s="91" t="s">
        <v>988</v>
      </c>
      <c r="I10" s="56">
        <v>3500</v>
      </c>
      <c r="J10" s="19" t="str">
        <f t="shared" si="3"/>
        <v/>
      </c>
      <c r="K10" s="146">
        <f t="shared" si="4"/>
        <v>3500</v>
      </c>
    </row>
    <row r="11" spans="2:11" s="22" customFormat="1" x14ac:dyDescent="0.35">
      <c r="B11" s="18" t="s">
        <v>6</v>
      </c>
      <c r="C11" s="92" t="str">
        <f t="shared" si="0"/>
        <v>Association of Schools of Public Health in Europe</v>
      </c>
      <c r="D11" s="92" t="str">
        <f t="shared" si="1"/>
        <v>Belgium</v>
      </c>
      <c r="E11" s="150" t="str">
        <f t="shared" si="2"/>
        <v>Coord</v>
      </c>
      <c r="F11" s="91" t="s">
        <v>152</v>
      </c>
      <c r="G11" s="91" t="s">
        <v>987</v>
      </c>
      <c r="H11" s="91" t="s">
        <v>989</v>
      </c>
      <c r="I11" s="56">
        <v>2500</v>
      </c>
      <c r="J11" s="19" t="str">
        <f t="shared" si="3"/>
        <v/>
      </c>
      <c r="K11" s="146">
        <f t="shared" si="4"/>
        <v>2500</v>
      </c>
    </row>
    <row r="12" spans="2:11" s="22" customFormat="1" x14ac:dyDescent="0.35">
      <c r="B12" s="18" t="s">
        <v>7</v>
      </c>
      <c r="C12" s="92" t="str">
        <f t="shared" si="0"/>
        <v>Ashkelon Academic College</v>
      </c>
      <c r="D12" s="92" t="str">
        <f t="shared" si="1"/>
        <v>Israel</v>
      </c>
      <c r="E12" s="150" t="str">
        <f t="shared" si="2"/>
        <v>Partner</v>
      </c>
      <c r="F12" s="91" t="s">
        <v>210</v>
      </c>
      <c r="G12" s="91" t="s">
        <v>588</v>
      </c>
      <c r="H12" s="91" t="s">
        <v>589</v>
      </c>
      <c r="I12" s="56">
        <v>380</v>
      </c>
      <c r="J12" s="19" t="str">
        <f t="shared" si="3"/>
        <v/>
      </c>
      <c r="K12" s="146">
        <f t="shared" si="4"/>
        <v>380</v>
      </c>
    </row>
    <row r="13" spans="2:11" s="22" customFormat="1" ht="36" x14ac:dyDescent="0.35">
      <c r="B13" s="18" t="s">
        <v>8</v>
      </c>
      <c r="C13" s="92" t="str">
        <f t="shared" si="0"/>
        <v>Hebrew University of Jerusalem</v>
      </c>
      <c r="D13" s="92" t="str">
        <f t="shared" si="1"/>
        <v>Israel</v>
      </c>
      <c r="E13" s="150" t="str">
        <f t="shared" si="2"/>
        <v>Partner</v>
      </c>
      <c r="F13" s="91" t="s">
        <v>152</v>
      </c>
      <c r="G13" s="91" t="s">
        <v>650</v>
      </c>
      <c r="H13" s="91" t="s">
        <v>651</v>
      </c>
      <c r="I13" s="56">
        <v>7204</v>
      </c>
      <c r="J13" s="19" t="str">
        <f t="shared" si="3"/>
        <v/>
      </c>
      <c r="K13" s="146">
        <f t="shared" si="4"/>
        <v>7204</v>
      </c>
    </row>
    <row r="14" spans="2:11" s="22" customFormat="1" ht="36" x14ac:dyDescent="0.35">
      <c r="B14" s="18" t="s">
        <v>8</v>
      </c>
      <c r="C14" s="92" t="str">
        <f t="shared" si="0"/>
        <v>Hebrew University of Jerusalem</v>
      </c>
      <c r="D14" s="92" t="str">
        <f t="shared" si="1"/>
        <v>Israel</v>
      </c>
      <c r="E14" s="150" t="str">
        <f t="shared" si="2"/>
        <v>Partner</v>
      </c>
      <c r="F14" s="91" t="s">
        <v>152</v>
      </c>
      <c r="G14" s="91" t="s">
        <v>650</v>
      </c>
      <c r="H14" s="91" t="s">
        <v>652</v>
      </c>
      <c r="I14" s="56">
        <v>276</v>
      </c>
      <c r="J14" s="19" t="str">
        <f t="shared" si="3"/>
        <v/>
      </c>
      <c r="K14" s="146">
        <f t="shared" si="4"/>
        <v>276</v>
      </c>
    </row>
    <row r="15" spans="2:11" s="22" customFormat="1" ht="36" x14ac:dyDescent="0.35">
      <c r="B15" s="18" t="s">
        <v>9</v>
      </c>
      <c r="C15" s="92" t="str">
        <f t="shared" si="0"/>
        <v>University College Cork</v>
      </c>
      <c r="D15" s="92" t="str">
        <f t="shared" si="1"/>
        <v>Ireland</v>
      </c>
      <c r="E15" s="150" t="str">
        <f t="shared" si="2"/>
        <v>Partner</v>
      </c>
      <c r="F15" s="91" t="s">
        <v>152</v>
      </c>
      <c r="G15" s="91" t="s">
        <v>703</v>
      </c>
      <c r="H15" s="91" t="s">
        <v>704</v>
      </c>
      <c r="I15" s="56">
        <v>2500</v>
      </c>
      <c r="J15" s="19" t="str">
        <f t="shared" si="3"/>
        <v/>
      </c>
      <c r="K15" s="146">
        <f t="shared" si="4"/>
        <v>2500</v>
      </c>
    </row>
    <row r="16" spans="2:11" s="22" customFormat="1" ht="36" x14ac:dyDescent="0.35">
      <c r="B16" s="18" t="s">
        <v>10</v>
      </c>
      <c r="C16" s="92" t="str">
        <f t="shared" si="0"/>
        <v>University of Haifa</v>
      </c>
      <c r="D16" s="92" t="str">
        <f t="shared" si="1"/>
        <v>Israel</v>
      </c>
      <c r="E16" s="150" t="str">
        <f t="shared" si="2"/>
        <v>Partner</v>
      </c>
      <c r="F16" s="91" t="s">
        <v>152</v>
      </c>
      <c r="G16" s="91" t="s">
        <v>731</v>
      </c>
      <c r="H16" s="91" t="s">
        <v>732</v>
      </c>
      <c r="I16" s="56">
        <v>10000</v>
      </c>
      <c r="J16" s="19" t="str">
        <f t="shared" si="3"/>
        <v/>
      </c>
      <c r="K16" s="146">
        <f t="shared" si="4"/>
        <v>10000</v>
      </c>
    </row>
    <row r="17" spans="2:11" s="22" customFormat="1" x14ac:dyDescent="0.35">
      <c r="B17" s="18" t="s">
        <v>11</v>
      </c>
      <c r="C17" s="92" t="str">
        <f t="shared" si="0"/>
        <v>Jagiellonian University</v>
      </c>
      <c r="D17" s="92" t="str">
        <f t="shared" si="1"/>
        <v>Poland</v>
      </c>
      <c r="E17" s="150" t="str">
        <f t="shared" si="2"/>
        <v>Partner</v>
      </c>
      <c r="F17" s="91" t="s">
        <v>152</v>
      </c>
      <c r="G17" s="91" t="s">
        <v>757</v>
      </c>
      <c r="H17" s="91" t="s">
        <v>758</v>
      </c>
      <c r="I17" s="56">
        <v>6595.67</v>
      </c>
      <c r="J17" s="19" t="str">
        <f t="shared" si="3"/>
        <v/>
      </c>
      <c r="K17" s="146">
        <f t="shared" si="4"/>
        <v>6595.67</v>
      </c>
    </row>
    <row r="18" spans="2:11" s="22" customFormat="1" ht="36" x14ac:dyDescent="0.35">
      <c r="B18" s="18" t="s">
        <v>12</v>
      </c>
      <c r="C18" s="92" t="str">
        <f t="shared" si="0"/>
        <v>Israeli Association of Public Health Physicians</v>
      </c>
      <c r="D18" s="92" t="str">
        <f t="shared" si="1"/>
        <v>Israel</v>
      </c>
      <c r="E18" s="150" t="str">
        <f t="shared" si="2"/>
        <v>Partner</v>
      </c>
      <c r="F18" s="91" t="s">
        <v>210</v>
      </c>
      <c r="G18" s="91" t="s">
        <v>877</v>
      </c>
      <c r="H18" s="91" t="s">
        <v>878</v>
      </c>
      <c r="I18" s="56">
        <v>7650</v>
      </c>
      <c r="J18" s="19" t="str">
        <f t="shared" si="3"/>
        <v/>
      </c>
      <c r="K18" s="146">
        <f t="shared" si="4"/>
        <v>7650</v>
      </c>
    </row>
    <row r="19" spans="2:11" s="22" customFormat="1" ht="36" x14ac:dyDescent="0.35">
      <c r="B19" s="18" t="s">
        <v>13</v>
      </c>
      <c r="C19" s="92" t="str">
        <f t="shared" si="0"/>
        <v>Swedish Red Cross University College</v>
      </c>
      <c r="D19" s="92" t="str">
        <f t="shared" si="1"/>
        <v>Sweden</v>
      </c>
      <c r="E19" s="150" t="str">
        <f t="shared" si="2"/>
        <v>Partner</v>
      </c>
      <c r="F19" s="91" t="s">
        <v>152</v>
      </c>
      <c r="G19" s="91" t="s">
        <v>892</v>
      </c>
      <c r="H19" s="91" t="s">
        <v>893</v>
      </c>
      <c r="I19" s="56">
        <v>6000</v>
      </c>
      <c r="J19" s="19" t="str">
        <f t="shared" si="3"/>
        <v/>
      </c>
      <c r="K19" s="146">
        <f t="shared" si="4"/>
        <v>6000</v>
      </c>
    </row>
    <row r="20" spans="2:11" s="22" customFormat="1" x14ac:dyDescent="0.35">
      <c r="B20" s="18" t="s">
        <v>14</v>
      </c>
      <c r="C20" s="92" t="str">
        <f t="shared" si="0"/>
        <v>Ben-Gurion University of the Negev</v>
      </c>
      <c r="D20" s="92" t="str">
        <f t="shared" si="1"/>
        <v>Israel</v>
      </c>
      <c r="E20" s="150" t="str">
        <f t="shared" si="2"/>
        <v>Partner</v>
      </c>
      <c r="F20" s="91" t="s">
        <v>152</v>
      </c>
      <c r="G20" s="91" t="s">
        <v>951</v>
      </c>
      <c r="H20" s="91" t="s">
        <v>952</v>
      </c>
      <c r="I20" s="56">
        <v>12328</v>
      </c>
      <c r="J20" s="19" t="str">
        <f t="shared" si="3"/>
        <v/>
      </c>
      <c r="K20" s="146">
        <f t="shared" si="4"/>
        <v>12328</v>
      </c>
    </row>
    <row r="21" spans="2:11" s="22" customFormat="1" x14ac:dyDescent="0.35">
      <c r="B21" s="18" t="s">
        <v>15</v>
      </c>
      <c r="C21" s="92" t="str">
        <f t="shared" si="0"/>
        <v>Maastricht University</v>
      </c>
      <c r="D21" s="92" t="str">
        <f t="shared" si="1"/>
        <v>Netherlands</v>
      </c>
      <c r="E21" s="150" t="str">
        <f t="shared" si="2"/>
        <v>Partner</v>
      </c>
      <c r="F21" s="91" t="s">
        <v>152</v>
      </c>
      <c r="G21" s="91" t="s">
        <v>757</v>
      </c>
      <c r="H21" s="91" t="s">
        <v>758</v>
      </c>
      <c r="I21" s="56">
        <v>3000</v>
      </c>
      <c r="J21" s="19" t="str">
        <f t="shared" si="3"/>
        <v/>
      </c>
      <c r="K21" s="146">
        <f t="shared" si="4"/>
        <v>3000</v>
      </c>
    </row>
    <row r="23" spans="2:11" x14ac:dyDescent="0.4">
      <c r="B23" s="16" t="s">
        <v>394</v>
      </c>
    </row>
    <row r="24" spans="2:11" x14ac:dyDescent="0.4">
      <c r="B24" s="16" t="s">
        <v>185</v>
      </c>
    </row>
    <row r="25" spans="2:11" x14ac:dyDescent="0.4">
      <c r="B25" s="16" t="s">
        <v>286</v>
      </c>
    </row>
  </sheetData>
  <sheetProtection algorithmName="SHA-512" hashValue="PwSat5zukhFs3x+fCtruXtEK4M5PX/U3I5qeqdiELIxF7U10PWT/ojeI4buag07G2ml6TLFeYG8gL4gUUnGFQg==" saltValue="gHV1jezwaQv/8Zi/W2tJ5w==" spinCount="100000" sheet="1" objects="1" scenarios="1" selectLockedCells="1"/>
  <dataConsolidate/>
  <mergeCells count="4">
    <mergeCell ref="B2:J2"/>
    <mergeCell ref="B4:B6"/>
    <mergeCell ref="C4:C6"/>
    <mergeCell ref="D4:D6"/>
  </mergeCells>
  <conditionalFormatting sqref="J9:J21">
    <cfRule type="containsText" dxfId="37" priority="270" operator="containsText" text="Error">
      <formula>NOT(ISERROR(SEARCH("Error",J9)))</formula>
    </cfRule>
  </conditionalFormatting>
  <conditionalFormatting sqref="C9:C21">
    <cfRule type="cellIs" dxfId="36" priority="159" operator="equal">
      <formula>""</formula>
    </cfRule>
  </conditionalFormatting>
  <conditionalFormatting sqref="D9:D21">
    <cfRule type="expression" dxfId="35" priority="158">
      <formula>COUNTIF(CountryALL,D9)=0</formula>
    </cfRule>
  </conditionalFormatting>
  <conditionalFormatting sqref="E9:E21">
    <cfRule type="expression" dxfId="34" priority="61">
      <formula>COUNTIF(Role_Code,E9)=0</formula>
    </cfRule>
  </conditionalFormatting>
  <dataValidations xWindow="332" yWindow="814" count="5">
    <dataValidation type="list" allowBlank="1" showInputMessage="1" showErrorMessage="1" error="Please click arrow to select budget heading" prompt="Please click arrow to select budget heading" sqref="F9:F21" xr:uid="{00000000-0002-0000-0800-000000000000}">
      <formula1>BudgetHeadings</formula1>
    </dataValidation>
    <dataValidation type="custom" allowBlank="1" showInputMessage="1" showErrorMessage="1" error="Format error (2 decimals only)" prompt="Please encode amount (2 decimals only)" sqref="I9:I21" xr:uid="{00000000-0002-0000-0800-000001000000}">
      <formula1>I9=INT(I9*100)/100</formula1>
    </dataValidation>
    <dataValidation allowBlank="1" showInputMessage="1" showErrorMessage="1" error="Please encode the nature, type and specifications of the item" prompt="Please encode the nature, type and specifications of the item" sqref="H9:H21" xr:uid="{00000000-0002-0000-0800-000002000000}"/>
    <dataValidation allowBlank="1" showInputMessage="1" showErrorMessage="1" error="Please encode Source of Co-financing" prompt="Please encode Source of Co-financing" sqref="G9:G21" xr:uid="{00000000-0002-0000-0800-000003000000}"/>
    <dataValidation type="list" allowBlank="1" showInputMessage="1" showErrorMessage="1" error="Click arrow to select Partner n°" prompt="Click arrow to select Partner n°" sqref="B9:B21" xr:uid="{00000000-0002-0000-0800-000004000000}">
      <formula1>PartnerN°</formula1>
    </dataValidation>
  </dataValidations>
  <printOptions horizontalCentered="1"/>
  <pageMargins left="0.23622047244094491" right="0.23622047244094491" top="0.39370078740157483" bottom="0.94488188976377963" header="0.31496062992125984" footer="0.31496062992125984"/>
  <pageSetup paperSize="9" scale="39" fitToHeight="0" orientation="landscape"/>
  <headerFooter>
    <oddFooter xml:space="preserve">&amp;CPage &amp;P of 3
</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5876" r:id="rId3" name="Button 1">
              <controlPr defaultSize="0" print="0" autoFill="0" autoPict="0" macro="[0]!AddRow">
                <anchor moveWithCells="1" sizeWithCells="1">
                  <from>
                    <xdr:col>1</xdr:col>
                    <xdr:colOff>38100</xdr:colOff>
                    <xdr:row>1</xdr:row>
                    <xdr:rowOff>63500</xdr:rowOff>
                  </from>
                  <to>
                    <xdr:col>1</xdr:col>
                    <xdr:colOff>1485900</xdr:colOff>
                    <xdr:row>1</xdr:row>
                    <xdr:rowOff>533400</xdr:rowOff>
                  </to>
                </anchor>
              </controlPr>
            </control>
          </mc:Choice>
        </mc:AlternateContent>
        <mc:AlternateContent xmlns:mc="http://schemas.openxmlformats.org/markup-compatibility/2006">
          <mc:Choice Requires="x14">
            <control shapeId="35877" r:id="rId4" name="Button 2">
              <controlPr defaultSize="0" print="0" autoFill="0" autoPict="0" macro="[0]!DeleteRow">
                <anchor moveWithCells="1" sizeWithCells="1">
                  <from>
                    <xdr:col>1</xdr:col>
                    <xdr:colOff>1524000</xdr:colOff>
                    <xdr:row>1</xdr:row>
                    <xdr:rowOff>63500</xdr:rowOff>
                  </from>
                  <to>
                    <xdr:col>1</xdr:col>
                    <xdr:colOff>2971800</xdr:colOff>
                    <xdr:row>1</xdr:row>
                    <xdr:rowOff>533400</xdr:rowOff>
                  </to>
                </anchor>
              </controlPr>
            </control>
          </mc:Choice>
        </mc:AlternateContent>
        <mc:AlternateContent xmlns:mc="http://schemas.openxmlformats.org/markup-compatibility/2006">
          <mc:Choice Requires="x14">
            <control shapeId="35878" r:id="rId5" name="Button 3">
              <controlPr defaultSize="0" print="0" autoFill="0" autoPict="0" macro="[0]!DuplicateRow">
                <anchor moveWithCells="1">
                  <from>
                    <xdr:col>1</xdr:col>
                    <xdr:colOff>3009900</xdr:colOff>
                    <xdr:row>1</xdr:row>
                    <xdr:rowOff>63500</xdr:rowOff>
                  </from>
                  <to>
                    <xdr:col>2</xdr:col>
                    <xdr:colOff>876300</xdr:colOff>
                    <xdr:row>1</xdr:row>
                    <xdr:rowOff>533400</xdr:rowOff>
                  </to>
                </anchor>
              </controlPr>
            </control>
          </mc:Choice>
        </mc:AlternateContent>
        <mc:AlternateContent xmlns:mc="http://schemas.openxmlformats.org/markup-compatibility/2006">
          <mc:Choice Requires="x14">
            <control shapeId="35879" r:id="rId6" name="Button 3">
              <controlPr defaultSize="0" print="0" autoFill="0" autoPict="0" macro="[0]!Export_Cofinancing">
                <anchor moveWithCells="1">
                  <from>
                    <xdr:col>2</xdr:col>
                    <xdr:colOff>914400</xdr:colOff>
                    <xdr:row>1</xdr:row>
                    <xdr:rowOff>63500</xdr:rowOff>
                  </from>
                  <to>
                    <xdr:col>2</xdr:col>
                    <xdr:colOff>2349500</xdr:colOff>
                    <xdr:row>1</xdr:row>
                    <xdr:rowOff>533400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theme="6" tint="-0.249977111117893"/>
    <pageSetUpPr fitToPage="1"/>
  </sheetPr>
  <dimension ref="B1:U76"/>
  <sheetViews>
    <sheetView showGridLines="0" zoomScale="60" zoomScaleNormal="60" zoomScaleSheetLayoutView="40" zoomScalePageLayoutView="60" workbookViewId="0">
      <selection activeCell="B2" sqref="B2:U2"/>
    </sheetView>
  </sheetViews>
  <sheetFormatPr defaultColWidth="9.1796875" defaultRowHeight="18" x14ac:dyDescent="0.4"/>
  <cols>
    <col min="1" max="1" width="1.6328125" style="2" customWidth="1"/>
    <col min="2" max="2" width="33" style="2" bestFit="1" customWidth="1"/>
    <col min="3" max="21" width="20.6328125" style="2" customWidth="1"/>
    <col min="22" max="22" width="1.36328125" style="2" customWidth="1"/>
    <col min="23" max="16384" width="9.1796875" style="2"/>
  </cols>
  <sheetData>
    <row r="1" spans="2:21" ht="5.25" customHeight="1" x14ac:dyDescent="0.4"/>
    <row r="2" spans="2:21" s="4" customFormat="1" ht="30" customHeight="1" x14ac:dyDescent="0.4">
      <c r="B2" s="291" t="s">
        <v>159</v>
      </c>
      <c r="C2" s="291"/>
      <c r="D2" s="291"/>
      <c r="E2" s="291"/>
      <c r="F2" s="291"/>
      <c r="G2" s="291"/>
      <c r="H2" s="291"/>
      <c r="I2" s="291"/>
      <c r="J2" s="291"/>
      <c r="K2" s="291"/>
      <c r="L2" s="291"/>
      <c r="M2" s="291"/>
      <c r="N2" s="291"/>
      <c r="O2" s="291"/>
      <c r="P2" s="291"/>
      <c r="Q2" s="291"/>
      <c r="R2" s="291"/>
      <c r="S2" s="291"/>
      <c r="T2" s="291"/>
      <c r="U2" s="291"/>
    </row>
    <row r="3" spans="2:21" s="124" customFormat="1" ht="36" customHeight="1" x14ac:dyDescent="0.35">
      <c r="B3" s="172" t="s">
        <v>151</v>
      </c>
      <c r="C3" s="292" t="s">
        <v>168</v>
      </c>
      <c r="D3" s="293"/>
      <c r="E3" s="294"/>
      <c r="F3" s="292" t="s">
        <v>169</v>
      </c>
      <c r="G3" s="293"/>
      <c r="H3" s="294"/>
      <c r="I3" s="292" t="s">
        <v>175</v>
      </c>
      <c r="J3" s="293"/>
      <c r="K3" s="294"/>
      <c r="L3" s="292" t="s">
        <v>176</v>
      </c>
      <c r="M3" s="293"/>
      <c r="N3" s="294"/>
      <c r="O3" s="292" t="s">
        <v>177</v>
      </c>
      <c r="P3" s="293"/>
      <c r="Q3" s="294"/>
      <c r="R3" s="292" t="s">
        <v>370</v>
      </c>
      <c r="S3" s="293"/>
      <c r="T3" s="294"/>
      <c r="U3" s="295" t="s">
        <v>216</v>
      </c>
    </row>
    <row r="4" spans="2:21" s="124" customFormat="1" x14ac:dyDescent="0.35">
      <c r="B4" s="172"/>
      <c r="C4" s="182" t="s">
        <v>469</v>
      </c>
      <c r="D4" s="182" t="s">
        <v>413</v>
      </c>
      <c r="E4" s="182" t="s">
        <v>470</v>
      </c>
      <c r="F4" s="182" t="s">
        <v>469</v>
      </c>
      <c r="G4" s="182" t="s">
        <v>413</v>
      </c>
      <c r="H4" s="182" t="s">
        <v>470</v>
      </c>
      <c r="I4" s="182" t="s">
        <v>469</v>
      </c>
      <c r="J4" s="182" t="s">
        <v>413</v>
      </c>
      <c r="K4" s="182" t="s">
        <v>470</v>
      </c>
      <c r="L4" s="182" t="s">
        <v>469</v>
      </c>
      <c r="M4" s="182" t="s">
        <v>413</v>
      </c>
      <c r="N4" s="182" t="s">
        <v>470</v>
      </c>
      <c r="O4" s="182" t="s">
        <v>469</v>
      </c>
      <c r="P4" s="182" t="s">
        <v>413</v>
      </c>
      <c r="Q4" s="182" t="s">
        <v>470</v>
      </c>
      <c r="R4" s="182" t="s">
        <v>469</v>
      </c>
      <c r="S4" s="182" t="s">
        <v>413</v>
      </c>
      <c r="T4" s="182" t="s">
        <v>470</v>
      </c>
      <c r="U4" s="296"/>
    </row>
    <row r="5" spans="2:21" x14ac:dyDescent="0.4">
      <c r="B5" s="7" t="str">
        <f>Rates!J3</f>
        <v>Preparation</v>
      </c>
      <c r="C5" s="157">
        <f>SUMIFS('1. Staff Costs'!P:P,'1. Staff Costs'!B:B,B5,'1. Staff Costs'!F:F,$C$4,'1. Staff Costs'!Q:Q,"&lt;&gt;Error")</f>
        <v>5564</v>
      </c>
      <c r="D5" s="157">
        <f>SUMIFS('1. Staff Costs'!P:P,'1. Staff Costs'!B:B,B5,'1. Staff Costs'!F:F,$D$4,'1. Staff Costs'!Q:Q,"&lt;&gt;Error")</f>
        <v>58982</v>
      </c>
      <c r="E5" s="157">
        <f>SUMIFS('1. Staff Costs'!P:P,'1. Staff Costs'!B:B,B5,'1. Staff Costs'!F:F,"*Aff. Partner*",'1. Staff Costs'!Q:Q,"&lt;&gt;Error")</f>
        <v>0</v>
      </c>
      <c r="F5" s="157">
        <f>SUMIFS('2-3-6. Travel Costs&amp;CoS&amp;EC'!U:U,'2-3-6. Travel Costs&amp;CoS&amp;EC'!B:B,B5,'2-3-6. Travel Costs&amp;CoS&amp;EC'!F:F,$F$4,'2-3-6. Travel Costs&amp;CoS&amp;EC'!Y:Y,1,'2-3-6. Travel Costs&amp;CoS&amp;EC'!X:X,"&lt;&gt;Error")</f>
        <v>0</v>
      </c>
      <c r="G5" s="157">
        <f>SUMIFS('2-3-6. Travel Costs&amp;CoS&amp;EC'!U:U,'2-3-6. Travel Costs&amp;CoS&amp;EC'!B:B,B5,'2-3-6. Travel Costs&amp;CoS&amp;EC'!F:F,$G$4,'2-3-6. Travel Costs&amp;CoS&amp;EC'!Y:Y,1,'2-3-6. Travel Costs&amp;CoS&amp;EC'!X:X,"&lt;&gt;Error")</f>
        <v>0</v>
      </c>
      <c r="H5" s="157">
        <f>SUMIFS('2-3-6. Travel Costs&amp;CoS&amp;EC'!U:U,'2-3-6. Travel Costs&amp;CoS&amp;EC'!B:B,B5,'2-3-6. Travel Costs&amp;CoS&amp;EC'!F:F,"*Aff. Partner*",'2-3-6. Travel Costs&amp;CoS&amp;EC'!Y:Y,1,'2-3-6. Travel Costs&amp;CoS&amp;EC'!X:X,"&lt;&gt;Error")</f>
        <v>0</v>
      </c>
      <c r="I5" s="157">
        <f>SUMIFS('2-3-6. Travel Costs&amp;CoS&amp;EC'!V:V,'2-3-6. Travel Costs&amp;CoS&amp;EC'!B:B,B5,'2-3-6. Travel Costs&amp;CoS&amp;EC'!F:F,$I$4,'2-3-6. Travel Costs&amp;CoS&amp;EC'!X:X,"&lt;&gt;Error")</f>
        <v>0</v>
      </c>
      <c r="J5" s="157">
        <f>SUMIFS('2-3-6. Travel Costs&amp;CoS&amp;EC'!V:V,'2-3-6. Travel Costs&amp;CoS&amp;EC'!B:B,B5,'2-3-6. Travel Costs&amp;CoS&amp;EC'!F:F,$J$4,'2-3-6. Travel Costs&amp;CoS&amp;EC'!X:X,"&lt;&gt;Error")</f>
        <v>0</v>
      </c>
      <c r="K5" s="157">
        <f>SUMIFS('2-3-6. Travel Costs&amp;CoS&amp;EC'!V:V,'2-3-6. Travel Costs&amp;CoS&amp;EC'!B:B,B5,'2-3-6. Travel Costs&amp;CoS&amp;EC'!F:F,"*Aff. Partner*",'2-3-6. Travel Costs&amp;CoS&amp;EC'!X:X,"&lt;&gt;Error")</f>
        <v>0</v>
      </c>
      <c r="L5" s="157">
        <f>SUMIFS('4. Equipment Costs'!R:R,'4. Equipment Costs'!B:B,B5,'4. Equipment Costs'!F:F,$L$4,'4. Equipment Costs'!S:S,"&lt;&gt;Error")</f>
        <v>0</v>
      </c>
      <c r="M5" s="157">
        <f>SUMIFS('4. Equipment Costs'!R:R,'4. Equipment Costs'!B:B,B5,'4. Equipment Costs'!F:F,$M$4,'4. Equipment Costs'!S:S,"&lt;&gt;Error")</f>
        <v>4460.7999999999993</v>
      </c>
      <c r="N5" s="157">
        <f>SUMIFS('4. Equipment Costs'!R:R,'4. Equipment Costs'!B:B,B5,'4. Equipment Costs'!F:F,"*Aff. Partner*",'4. Equipment Costs'!S:S,"&lt;&gt;Error")</f>
        <v>0</v>
      </c>
      <c r="O5" s="157">
        <f>SUMIFS('5. Subcontracting Costs'!R:R,'5. Subcontracting Costs'!B:B,B5,'5. Subcontracting Costs'!F:F,$O$4,'5. Subcontracting Costs'!S:S,"&lt;&gt;Error")</f>
        <v>0</v>
      </c>
      <c r="P5" s="157">
        <f>SUMIFS('5. Subcontracting Costs'!R:R,'5. Subcontracting Costs'!B:B,B5,'5. Subcontracting Costs'!F:F,$P$4,'5. Subcontracting Costs'!S:S,"&lt;&gt;Error")</f>
        <v>5179.7</v>
      </c>
      <c r="Q5" s="157">
        <f>SUMIFS('5. Subcontracting Costs'!R:R,'5. Subcontracting Costs'!B:B,B5,'5. Subcontracting Costs'!F:F,"*Aff. Partner*",'5. Subcontracting Costs'!S:S,"&lt;&gt;Error")</f>
        <v>0</v>
      </c>
      <c r="R5" s="157">
        <f>SUMIFS('2-3-6. Travel Costs&amp;CoS&amp;EC'!U:U,'2-3-6. Travel Costs&amp;CoS&amp;EC'!B:B,B5,'2-3-6. Travel Costs&amp;CoS&amp;EC'!F:F,$R$4,'2-3-6. Travel Costs&amp;CoS&amp;EC'!Y:Y,2,'2-3-6. Travel Costs&amp;CoS&amp;EC'!X:X,"&lt;&gt;Error")</f>
        <v>0</v>
      </c>
      <c r="S5" s="157">
        <f>SUMIFS('2-3-6. Travel Costs&amp;CoS&amp;EC'!U:U,'2-3-6. Travel Costs&amp;CoS&amp;EC'!B:B,B5,'2-3-6. Travel Costs&amp;CoS&amp;EC'!F:F,$S$4,'2-3-6. Travel Costs&amp;CoS&amp;EC'!Y:Y,2,'2-3-6. Travel Costs&amp;CoS&amp;EC'!X:X,"&lt;&gt;Error")</f>
        <v>0</v>
      </c>
      <c r="T5" s="157">
        <f>SUMIFS('2-3-6. Travel Costs&amp;CoS&amp;EC'!U:U,'2-3-6. Travel Costs&amp;CoS&amp;EC'!B:B,B5,'2-3-6. Travel Costs&amp;CoS&amp;EC'!F:F,"*Aff. Partner*",'2-3-6. Travel Costs&amp;CoS&amp;EC'!Y:Y,2,'2-3-6. Travel Costs&amp;CoS&amp;EC'!X:X,"&lt;&gt;Error")</f>
        <v>0</v>
      </c>
      <c r="U5" s="158">
        <f>SUM(C5:T5)</f>
        <v>74186.5</v>
      </c>
    </row>
    <row r="6" spans="2:21" ht="16.5" customHeight="1" x14ac:dyDescent="0.4">
      <c r="B6" s="7" t="str">
        <f>Rates!J4</f>
        <v>Development</v>
      </c>
      <c r="C6" s="157">
        <f>SUMIFS('1. Staff Costs'!P:P,'1. Staff Costs'!B:B,B6,'1. Staff Costs'!F:F,$C$4,'1. Staff Costs'!Q:Q,"&lt;&gt;Error")</f>
        <v>0</v>
      </c>
      <c r="D6" s="157">
        <f>SUMIFS('1. Staff Costs'!P:P,'1. Staff Costs'!B:B,B6,'1. Staff Costs'!F:F,$D$4,'1. Staff Costs'!Q:Q,"&lt;&gt;Error")</f>
        <v>57801</v>
      </c>
      <c r="E6" s="157">
        <f>SUMIFS('1. Staff Costs'!P:P,'1. Staff Costs'!B:B,B6,'1. Staff Costs'!F:F,"*Aff. Partner*",'1. Staff Costs'!Q:Q,"&lt;&gt;Error")</f>
        <v>0</v>
      </c>
      <c r="F6" s="157">
        <f>SUMIFS('2-3-6. Travel Costs&amp;CoS&amp;EC'!U:U,'2-3-6. Travel Costs&amp;CoS&amp;EC'!B:B,B6,'2-3-6. Travel Costs&amp;CoS&amp;EC'!F:F,$F$4,'2-3-6. Travel Costs&amp;CoS&amp;EC'!Y:Y,1,'2-3-6. Travel Costs&amp;CoS&amp;EC'!X:X,"&lt;&gt;Error")</f>
        <v>0</v>
      </c>
      <c r="G6" s="157">
        <f>SUMIFS('2-3-6. Travel Costs&amp;CoS&amp;EC'!U:U,'2-3-6. Travel Costs&amp;CoS&amp;EC'!B:B,B6,'2-3-6. Travel Costs&amp;CoS&amp;EC'!F:F,$G$4,'2-3-6. Travel Costs&amp;CoS&amp;EC'!Y:Y,1,'2-3-6. Travel Costs&amp;CoS&amp;EC'!X:X,"&lt;&gt;Error")</f>
        <v>3310</v>
      </c>
      <c r="H6" s="157">
        <f>SUMIFS('2-3-6. Travel Costs&amp;CoS&amp;EC'!U:U,'2-3-6. Travel Costs&amp;CoS&amp;EC'!B:B,B6,'2-3-6. Travel Costs&amp;CoS&amp;EC'!F:F,"*Aff. Partner*",'2-3-6. Travel Costs&amp;CoS&amp;EC'!Y:Y,1,'2-3-6. Travel Costs&amp;CoS&amp;EC'!X:X,"&lt;&gt;Error")</f>
        <v>0</v>
      </c>
      <c r="I6" s="157">
        <f>SUMIFS('2-3-6. Travel Costs&amp;CoS&amp;EC'!V:V,'2-3-6. Travel Costs&amp;CoS&amp;EC'!B:B,B6,'2-3-6. Travel Costs&amp;CoS&amp;EC'!F:F,$I$4,'2-3-6. Travel Costs&amp;CoS&amp;EC'!X:X,"&lt;&gt;Error")</f>
        <v>0</v>
      </c>
      <c r="J6" s="157">
        <f>SUMIFS('2-3-6. Travel Costs&amp;CoS&amp;EC'!V:V,'2-3-6. Travel Costs&amp;CoS&amp;EC'!B:B,B6,'2-3-6. Travel Costs&amp;CoS&amp;EC'!F:F,$J$4,'2-3-6. Travel Costs&amp;CoS&amp;EC'!X:X,"&lt;&gt;Error")</f>
        <v>5040</v>
      </c>
      <c r="K6" s="157">
        <f>SUMIFS('2-3-6. Travel Costs&amp;CoS&amp;EC'!V:V,'2-3-6. Travel Costs&amp;CoS&amp;EC'!B:B,B6,'2-3-6. Travel Costs&amp;CoS&amp;EC'!F:F,"*Aff. Partner*",'2-3-6. Travel Costs&amp;CoS&amp;EC'!X:X,"&lt;&gt;Error")</f>
        <v>0</v>
      </c>
      <c r="L6" s="157">
        <f>SUMIFS('4. Equipment Costs'!R:R,'4. Equipment Costs'!B:B,B6,'4. Equipment Costs'!F:F,$L$4,'4. Equipment Costs'!S:S,"&lt;&gt;Error")</f>
        <v>0</v>
      </c>
      <c r="M6" s="157">
        <f>SUMIFS('4. Equipment Costs'!R:R,'4. Equipment Costs'!B:B,B6,'4. Equipment Costs'!F:F,$M$4,'4. Equipment Costs'!S:S,"&lt;&gt;Error")</f>
        <v>35338.029999999992</v>
      </c>
      <c r="N6" s="157">
        <f>SUMIFS('4. Equipment Costs'!R:R,'4. Equipment Costs'!B:B,B6,'4. Equipment Costs'!F:F,"*Aff. Partner*",'4. Equipment Costs'!S:S,"&lt;&gt;Error")</f>
        <v>0</v>
      </c>
      <c r="O6" s="157">
        <f>SUMIFS('5. Subcontracting Costs'!R:R,'5. Subcontracting Costs'!B:B,B6,'5. Subcontracting Costs'!F:F,$O$4,'5. Subcontracting Costs'!S:S,"&lt;&gt;Error")</f>
        <v>0</v>
      </c>
      <c r="P6" s="157">
        <f>SUMIFS('5. Subcontracting Costs'!R:R,'5. Subcontracting Costs'!B:B,B6,'5. Subcontracting Costs'!F:F,$P$4,'5. Subcontracting Costs'!S:S,"&lt;&gt;Error")</f>
        <v>6496.12</v>
      </c>
      <c r="Q6" s="157">
        <f>SUMIFS('5. Subcontracting Costs'!R:R,'5. Subcontracting Costs'!B:B,B6,'5. Subcontracting Costs'!F:F,"*Aff. Partner*",'5. Subcontracting Costs'!S:S,"&lt;&gt;Error")</f>
        <v>0</v>
      </c>
      <c r="R6" s="157">
        <f>SUMIFS('2-3-6. Travel Costs&amp;CoS&amp;EC'!U:U,'2-3-6. Travel Costs&amp;CoS&amp;EC'!B:B,B6,'2-3-6. Travel Costs&amp;CoS&amp;EC'!F:F,$R$4,'2-3-6. Travel Costs&amp;CoS&amp;EC'!Y:Y,2,'2-3-6. Travel Costs&amp;CoS&amp;EC'!X:X,"&lt;&gt;Error")</f>
        <v>0</v>
      </c>
      <c r="S6" s="157">
        <f>SUMIFS('2-3-6. Travel Costs&amp;CoS&amp;EC'!U:U,'2-3-6. Travel Costs&amp;CoS&amp;EC'!B:B,B6,'2-3-6. Travel Costs&amp;CoS&amp;EC'!F:F,$S$4,'2-3-6. Travel Costs&amp;CoS&amp;EC'!Y:Y,2,'2-3-6. Travel Costs&amp;CoS&amp;EC'!X:X,"&lt;&gt;Error")</f>
        <v>0</v>
      </c>
      <c r="T6" s="157">
        <f>SUMIFS('2-3-6. Travel Costs&amp;CoS&amp;EC'!U:U,'2-3-6. Travel Costs&amp;CoS&amp;EC'!B:B,B6,'2-3-6. Travel Costs&amp;CoS&amp;EC'!F:F,"*Aff. Partner*",'2-3-6. Travel Costs&amp;CoS&amp;EC'!Y:Y,2,'2-3-6. Travel Costs&amp;CoS&amp;EC'!X:X,"&lt;&gt;Error")</f>
        <v>0</v>
      </c>
      <c r="U6" s="158">
        <f t="shared" ref="U6:U9" si="0">SUM(C6:T6)</f>
        <v>107985.15</v>
      </c>
    </row>
    <row r="7" spans="2:21" ht="16.5" customHeight="1" x14ac:dyDescent="0.4">
      <c r="B7" s="7" t="str">
        <f>Rates!J5</f>
        <v>Quality Plan</v>
      </c>
      <c r="C7" s="157">
        <f>SUMIFS('1. Staff Costs'!P:P,'1. Staff Costs'!B:B,B7,'1. Staff Costs'!F:F,$C$4,'1. Staff Costs'!Q:Q,"&lt;&gt;Error")</f>
        <v>910</v>
      </c>
      <c r="D7" s="157">
        <f>SUMIFS('1. Staff Costs'!P:P,'1. Staff Costs'!B:B,B7,'1. Staff Costs'!F:F,$D$4,'1. Staff Costs'!Q:Q,"&lt;&gt;Error")</f>
        <v>3840</v>
      </c>
      <c r="E7" s="157">
        <f>SUMIFS('1. Staff Costs'!P:P,'1. Staff Costs'!B:B,B7,'1. Staff Costs'!F:F,"*Aff. Partner*",'1. Staff Costs'!Q:Q,"&lt;&gt;Error")</f>
        <v>0</v>
      </c>
      <c r="F7" s="157">
        <f>SUMIFS('2-3-6. Travel Costs&amp;CoS&amp;EC'!U:U,'2-3-6. Travel Costs&amp;CoS&amp;EC'!B:B,B7,'2-3-6. Travel Costs&amp;CoS&amp;EC'!F:F,$F$4,'2-3-6. Travel Costs&amp;CoS&amp;EC'!Y:Y,1,'2-3-6. Travel Costs&amp;CoS&amp;EC'!X:X,"&lt;&gt;Error")</f>
        <v>0</v>
      </c>
      <c r="G7" s="157">
        <f>SUMIFS('2-3-6. Travel Costs&amp;CoS&amp;EC'!U:U,'2-3-6. Travel Costs&amp;CoS&amp;EC'!B:B,B7,'2-3-6. Travel Costs&amp;CoS&amp;EC'!F:F,$G$4,'2-3-6. Travel Costs&amp;CoS&amp;EC'!Y:Y,1,'2-3-6. Travel Costs&amp;CoS&amp;EC'!X:X,"&lt;&gt;Error")</f>
        <v>0</v>
      </c>
      <c r="H7" s="157">
        <f>SUMIFS('2-3-6. Travel Costs&amp;CoS&amp;EC'!U:U,'2-3-6. Travel Costs&amp;CoS&amp;EC'!B:B,B7,'2-3-6. Travel Costs&amp;CoS&amp;EC'!F:F,"*Aff. Partner*",'2-3-6. Travel Costs&amp;CoS&amp;EC'!Y:Y,1,'2-3-6. Travel Costs&amp;CoS&amp;EC'!X:X,"&lt;&gt;Error")</f>
        <v>0</v>
      </c>
      <c r="I7" s="157">
        <f>SUMIFS('2-3-6. Travel Costs&amp;CoS&amp;EC'!V:V,'2-3-6. Travel Costs&amp;CoS&amp;EC'!B:B,B7,'2-3-6. Travel Costs&amp;CoS&amp;EC'!F:F,$I$4,'2-3-6. Travel Costs&amp;CoS&amp;EC'!X:X,"&lt;&gt;Error")</f>
        <v>0</v>
      </c>
      <c r="J7" s="157">
        <f>SUMIFS('2-3-6. Travel Costs&amp;CoS&amp;EC'!V:V,'2-3-6. Travel Costs&amp;CoS&amp;EC'!B:B,B7,'2-3-6. Travel Costs&amp;CoS&amp;EC'!F:F,$J$4,'2-3-6. Travel Costs&amp;CoS&amp;EC'!X:X,"&lt;&gt;Error")</f>
        <v>0</v>
      </c>
      <c r="K7" s="157">
        <f>SUMIFS('2-3-6. Travel Costs&amp;CoS&amp;EC'!V:V,'2-3-6. Travel Costs&amp;CoS&amp;EC'!B:B,B7,'2-3-6. Travel Costs&amp;CoS&amp;EC'!F:F,"*Aff. Partner*",'2-3-6. Travel Costs&amp;CoS&amp;EC'!X:X,"&lt;&gt;Error")</f>
        <v>0</v>
      </c>
      <c r="L7" s="157">
        <f>SUMIFS('4. Equipment Costs'!R:R,'4. Equipment Costs'!B:B,B7,'4. Equipment Costs'!F:F,$L$4,'4. Equipment Costs'!S:S,"&lt;&gt;Error")</f>
        <v>0</v>
      </c>
      <c r="M7" s="157">
        <f>SUMIFS('4. Equipment Costs'!R:R,'4. Equipment Costs'!B:B,B7,'4. Equipment Costs'!F:F,$M$4,'4. Equipment Costs'!S:S,"&lt;&gt;Error")</f>
        <v>0</v>
      </c>
      <c r="N7" s="157">
        <f>SUMIFS('4. Equipment Costs'!R:R,'4. Equipment Costs'!B:B,B7,'4. Equipment Costs'!F:F,"*Aff. Partner*",'4. Equipment Costs'!S:S,"&lt;&gt;Error")</f>
        <v>0</v>
      </c>
      <c r="O7" s="157">
        <f>SUMIFS('5. Subcontracting Costs'!R:R,'5. Subcontracting Costs'!B:B,B7,'5. Subcontracting Costs'!F:F,$O$4,'5. Subcontracting Costs'!S:S,"&lt;&gt;Error")</f>
        <v>0</v>
      </c>
      <c r="P7" s="157">
        <f>SUMIFS('5. Subcontracting Costs'!R:R,'5. Subcontracting Costs'!B:B,B7,'5. Subcontracting Costs'!F:F,$P$4,'5. Subcontracting Costs'!S:S,"&lt;&gt;Error")</f>
        <v>0</v>
      </c>
      <c r="Q7" s="157">
        <f>SUMIFS('5. Subcontracting Costs'!R:R,'5. Subcontracting Costs'!B:B,B7,'5. Subcontracting Costs'!F:F,"*Aff. Partner*",'5. Subcontracting Costs'!S:S,"&lt;&gt;Error")</f>
        <v>0</v>
      </c>
      <c r="R7" s="157">
        <f>SUMIFS('2-3-6. Travel Costs&amp;CoS&amp;EC'!U:U,'2-3-6. Travel Costs&amp;CoS&amp;EC'!B:B,B7,'2-3-6. Travel Costs&amp;CoS&amp;EC'!F:F,$R$4,'2-3-6. Travel Costs&amp;CoS&amp;EC'!Y:Y,2,'2-3-6. Travel Costs&amp;CoS&amp;EC'!X:X,"&lt;&gt;Error")</f>
        <v>0</v>
      </c>
      <c r="S7" s="157">
        <f>SUMIFS('2-3-6. Travel Costs&amp;CoS&amp;EC'!U:U,'2-3-6. Travel Costs&amp;CoS&amp;EC'!B:B,B7,'2-3-6. Travel Costs&amp;CoS&amp;EC'!F:F,$S$4,'2-3-6. Travel Costs&amp;CoS&amp;EC'!Y:Y,2,'2-3-6. Travel Costs&amp;CoS&amp;EC'!X:X,"&lt;&gt;Error")</f>
        <v>0</v>
      </c>
      <c r="T7" s="157">
        <f>SUMIFS('2-3-6. Travel Costs&amp;CoS&amp;EC'!U:U,'2-3-6. Travel Costs&amp;CoS&amp;EC'!B:B,B7,'2-3-6. Travel Costs&amp;CoS&amp;EC'!F:F,"*Aff. Partner*",'2-3-6. Travel Costs&amp;CoS&amp;EC'!Y:Y,2,'2-3-6. Travel Costs&amp;CoS&amp;EC'!X:X,"&lt;&gt;Error")</f>
        <v>0</v>
      </c>
      <c r="U7" s="158">
        <f t="shared" si="0"/>
        <v>4750</v>
      </c>
    </row>
    <row r="8" spans="2:21" ht="16.5" customHeight="1" x14ac:dyDescent="0.4">
      <c r="B8" s="7" t="str">
        <f>Rates!J6</f>
        <v>Dissemination &amp; Exploitation</v>
      </c>
      <c r="C8" s="157">
        <f>SUMIFS('1. Staff Costs'!P:P,'1. Staff Costs'!B:B,B8,'1. Staff Costs'!F:F,$C$4,'1. Staff Costs'!Q:Q,"&lt;&gt;Error")</f>
        <v>5167</v>
      </c>
      <c r="D8" s="157">
        <f>SUMIFS('1. Staff Costs'!P:P,'1. Staff Costs'!B:B,B8,'1. Staff Costs'!F:F,$D$4,'1. Staff Costs'!Q:Q,"&lt;&gt;Error")</f>
        <v>3104</v>
      </c>
      <c r="E8" s="157">
        <f>SUMIFS('1. Staff Costs'!P:P,'1. Staff Costs'!B:B,B8,'1. Staff Costs'!F:F,"*Aff. Partner*",'1. Staff Costs'!Q:Q,"&lt;&gt;Error")</f>
        <v>0</v>
      </c>
      <c r="F8" s="157">
        <f>SUMIFS('2-3-6. Travel Costs&amp;CoS&amp;EC'!U:U,'2-3-6. Travel Costs&amp;CoS&amp;EC'!B:B,B8,'2-3-6. Travel Costs&amp;CoS&amp;EC'!F:F,$F$4,'2-3-6. Travel Costs&amp;CoS&amp;EC'!Y:Y,1,'2-3-6. Travel Costs&amp;CoS&amp;EC'!X:X,"&lt;&gt;Error")</f>
        <v>1970</v>
      </c>
      <c r="G8" s="157">
        <f>SUMIFS('2-3-6. Travel Costs&amp;CoS&amp;EC'!U:U,'2-3-6. Travel Costs&amp;CoS&amp;EC'!B:B,B8,'2-3-6. Travel Costs&amp;CoS&amp;EC'!F:F,$G$4,'2-3-6. Travel Costs&amp;CoS&amp;EC'!Y:Y,1,'2-3-6. Travel Costs&amp;CoS&amp;EC'!X:X,"&lt;&gt;Error")</f>
        <v>275</v>
      </c>
      <c r="H8" s="157">
        <f>SUMIFS('2-3-6. Travel Costs&amp;CoS&amp;EC'!U:U,'2-3-6. Travel Costs&amp;CoS&amp;EC'!B:B,B8,'2-3-6. Travel Costs&amp;CoS&amp;EC'!F:F,"*Aff. Partner*",'2-3-6. Travel Costs&amp;CoS&amp;EC'!Y:Y,1,'2-3-6. Travel Costs&amp;CoS&amp;EC'!X:X,"&lt;&gt;Error")</f>
        <v>0</v>
      </c>
      <c r="I8" s="157">
        <f>SUMIFS('2-3-6. Travel Costs&amp;CoS&amp;EC'!V:V,'2-3-6. Travel Costs&amp;CoS&amp;EC'!B:B,B8,'2-3-6. Travel Costs&amp;CoS&amp;EC'!F:F,$I$4,'2-3-6. Travel Costs&amp;CoS&amp;EC'!X:X,"&lt;&gt;Error")</f>
        <v>1080</v>
      </c>
      <c r="J8" s="157">
        <f>SUMIFS('2-3-6. Travel Costs&amp;CoS&amp;EC'!V:V,'2-3-6. Travel Costs&amp;CoS&amp;EC'!B:B,B8,'2-3-6. Travel Costs&amp;CoS&amp;EC'!F:F,$J$4,'2-3-6. Travel Costs&amp;CoS&amp;EC'!X:X,"&lt;&gt;Error")</f>
        <v>600</v>
      </c>
      <c r="K8" s="157">
        <f>SUMIFS('2-3-6. Travel Costs&amp;CoS&amp;EC'!V:V,'2-3-6. Travel Costs&amp;CoS&amp;EC'!B:B,B8,'2-3-6. Travel Costs&amp;CoS&amp;EC'!F:F,"*Aff. Partner*",'2-3-6. Travel Costs&amp;CoS&amp;EC'!X:X,"&lt;&gt;Error")</f>
        <v>0</v>
      </c>
      <c r="L8" s="157">
        <f>SUMIFS('4. Equipment Costs'!R:R,'4. Equipment Costs'!B:B,B8,'4. Equipment Costs'!F:F,$L$4,'4. Equipment Costs'!S:S,"&lt;&gt;Error")</f>
        <v>0</v>
      </c>
      <c r="M8" s="157">
        <f>SUMIFS('4. Equipment Costs'!R:R,'4. Equipment Costs'!B:B,B8,'4. Equipment Costs'!F:F,$M$4,'4. Equipment Costs'!S:S,"&lt;&gt;Error")</f>
        <v>0</v>
      </c>
      <c r="N8" s="157">
        <f>SUMIFS('4. Equipment Costs'!R:R,'4. Equipment Costs'!B:B,B8,'4. Equipment Costs'!F:F,"*Aff. Partner*",'4. Equipment Costs'!S:S,"&lt;&gt;Error")</f>
        <v>0</v>
      </c>
      <c r="O8" s="157">
        <f>SUMIFS('5. Subcontracting Costs'!R:R,'5. Subcontracting Costs'!B:B,B8,'5. Subcontracting Costs'!F:F,$O$4,'5. Subcontracting Costs'!S:S,"&lt;&gt;Error")</f>
        <v>6698.71</v>
      </c>
      <c r="P8" s="157">
        <f>SUMIFS('5. Subcontracting Costs'!R:R,'5. Subcontracting Costs'!B:B,B8,'5. Subcontracting Costs'!F:F,$P$4,'5. Subcontracting Costs'!S:S,"&lt;&gt;Error")</f>
        <v>0</v>
      </c>
      <c r="Q8" s="157">
        <f>SUMIFS('5. Subcontracting Costs'!R:R,'5. Subcontracting Costs'!B:B,B8,'5. Subcontracting Costs'!F:F,"*Aff. Partner*",'5. Subcontracting Costs'!S:S,"&lt;&gt;Error")</f>
        <v>0</v>
      </c>
      <c r="R8" s="157">
        <f>SUMIFS('2-3-6. Travel Costs&amp;CoS&amp;EC'!U:U,'2-3-6. Travel Costs&amp;CoS&amp;EC'!B:B,B8,'2-3-6. Travel Costs&amp;CoS&amp;EC'!F:F,$R$4,'2-3-6. Travel Costs&amp;CoS&amp;EC'!Y:Y,2,'2-3-6. Travel Costs&amp;CoS&amp;EC'!X:X,"&lt;&gt;Error")</f>
        <v>0</v>
      </c>
      <c r="S8" s="157">
        <f>SUMIFS('2-3-6. Travel Costs&amp;CoS&amp;EC'!U:U,'2-3-6. Travel Costs&amp;CoS&amp;EC'!B:B,B8,'2-3-6. Travel Costs&amp;CoS&amp;EC'!F:F,$S$4,'2-3-6. Travel Costs&amp;CoS&amp;EC'!Y:Y,2,'2-3-6. Travel Costs&amp;CoS&amp;EC'!X:X,"&lt;&gt;Error")</f>
        <v>0</v>
      </c>
      <c r="T8" s="157">
        <f>SUMIFS('2-3-6. Travel Costs&amp;CoS&amp;EC'!U:U,'2-3-6. Travel Costs&amp;CoS&amp;EC'!B:B,B8,'2-3-6. Travel Costs&amp;CoS&amp;EC'!F:F,"*Aff. Partner*",'2-3-6. Travel Costs&amp;CoS&amp;EC'!Y:Y,2,'2-3-6. Travel Costs&amp;CoS&amp;EC'!X:X,"&lt;&gt;Error")</f>
        <v>0</v>
      </c>
      <c r="U8" s="158">
        <f t="shared" si="0"/>
        <v>18894.71</v>
      </c>
    </row>
    <row r="9" spans="2:21" ht="16.5" customHeight="1" x14ac:dyDescent="0.4">
      <c r="B9" s="7" t="str">
        <f>Rates!J7</f>
        <v>Management</v>
      </c>
      <c r="C9" s="157">
        <f>SUMIFS('1. Staff Costs'!P:P,'1. Staff Costs'!B:B,B9,'1. Staff Costs'!F:F,$C$4,'1. Staff Costs'!Q:Q,"&lt;&gt;Error")</f>
        <v>22728</v>
      </c>
      <c r="D9" s="157">
        <f>SUMIFS('1. Staff Costs'!P:P,'1. Staff Costs'!B:B,B9,'1. Staff Costs'!F:F,$D$4,'1. Staff Costs'!Q:Q,"&lt;&gt;Error")</f>
        <v>34748</v>
      </c>
      <c r="E9" s="157">
        <f>SUMIFS('1. Staff Costs'!P:P,'1. Staff Costs'!B:B,B9,'1. Staff Costs'!F:F,"*Aff. Partner*",'1. Staff Costs'!Q:Q,"&lt;&gt;Error")</f>
        <v>0</v>
      </c>
      <c r="F9" s="157">
        <f>SUMIFS('2-3-6. Travel Costs&amp;CoS&amp;EC'!U:U,'2-3-6. Travel Costs&amp;CoS&amp;EC'!B:B,B9,'2-3-6. Travel Costs&amp;CoS&amp;EC'!F:F,$F$4,'2-3-6. Travel Costs&amp;CoS&amp;EC'!Y:Y,1,'2-3-6. Travel Costs&amp;CoS&amp;EC'!X:X,"&lt;&gt;Error")</f>
        <v>1375</v>
      </c>
      <c r="G9" s="157">
        <f>SUMIFS('2-3-6. Travel Costs&amp;CoS&amp;EC'!U:U,'2-3-6. Travel Costs&amp;CoS&amp;EC'!B:B,B9,'2-3-6. Travel Costs&amp;CoS&amp;EC'!F:F,$G$4,'2-3-6. Travel Costs&amp;CoS&amp;EC'!Y:Y,1,'2-3-6. Travel Costs&amp;CoS&amp;EC'!X:X,"&lt;&gt;Error")</f>
        <v>4615</v>
      </c>
      <c r="H9" s="157">
        <f>SUMIFS('2-3-6. Travel Costs&amp;CoS&amp;EC'!U:U,'2-3-6. Travel Costs&amp;CoS&amp;EC'!B:B,B9,'2-3-6. Travel Costs&amp;CoS&amp;EC'!F:F,"*Aff. Partner*",'2-3-6. Travel Costs&amp;CoS&amp;EC'!Y:Y,1,'2-3-6. Travel Costs&amp;CoS&amp;EC'!X:X,"&lt;&gt;Error")</f>
        <v>0</v>
      </c>
      <c r="I9" s="157">
        <f>SUMIFS('2-3-6. Travel Costs&amp;CoS&amp;EC'!V:V,'2-3-6. Travel Costs&amp;CoS&amp;EC'!B:B,B9,'2-3-6. Travel Costs&amp;CoS&amp;EC'!F:F,$I$4,'2-3-6. Travel Costs&amp;CoS&amp;EC'!X:X,"&lt;&gt;Error")</f>
        <v>2760</v>
      </c>
      <c r="J9" s="157">
        <f>SUMIFS('2-3-6. Travel Costs&amp;CoS&amp;EC'!V:V,'2-3-6. Travel Costs&amp;CoS&amp;EC'!B:B,B9,'2-3-6. Travel Costs&amp;CoS&amp;EC'!F:F,$J$4,'2-3-6. Travel Costs&amp;CoS&amp;EC'!X:X,"&lt;&gt;Error")</f>
        <v>7680</v>
      </c>
      <c r="K9" s="157">
        <f>SUMIFS('2-3-6. Travel Costs&amp;CoS&amp;EC'!V:V,'2-3-6. Travel Costs&amp;CoS&amp;EC'!B:B,B9,'2-3-6. Travel Costs&amp;CoS&amp;EC'!F:F,"*Aff. Partner*",'2-3-6. Travel Costs&amp;CoS&amp;EC'!X:X,"&lt;&gt;Error")</f>
        <v>0</v>
      </c>
      <c r="L9" s="157">
        <f>SUMIFS('4. Equipment Costs'!R:R,'4. Equipment Costs'!B:B,B9,'4. Equipment Costs'!F:F,$L$4,'4. Equipment Costs'!S:S,"&lt;&gt;Error")</f>
        <v>0</v>
      </c>
      <c r="M9" s="157">
        <f>SUMIFS('4. Equipment Costs'!R:R,'4. Equipment Costs'!B:B,B9,'4. Equipment Costs'!F:F,$M$4,'4. Equipment Costs'!S:S,"&lt;&gt;Error")</f>
        <v>11186.230000000001</v>
      </c>
      <c r="N9" s="157">
        <f>SUMIFS('4. Equipment Costs'!R:R,'4. Equipment Costs'!B:B,B9,'4. Equipment Costs'!F:F,"*Aff. Partner*",'4. Equipment Costs'!S:S,"&lt;&gt;Error")</f>
        <v>0</v>
      </c>
      <c r="O9" s="157">
        <f>SUMIFS('5. Subcontracting Costs'!R:R,'5. Subcontracting Costs'!B:B,B9,'5. Subcontracting Costs'!F:F,$O$4,'5. Subcontracting Costs'!S:S,"&lt;&gt;Error")</f>
        <v>0</v>
      </c>
      <c r="P9" s="157">
        <f>SUMIFS('5. Subcontracting Costs'!R:R,'5. Subcontracting Costs'!B:B,B9,'5. Subcontracting Costs'!F:F,$P$4,'5. Subcontracting Costs'!S:S,"&lt;&gt;Error")</f>
        <v>0</v>
      </c>
      <c r="Q9" s="157">
        <f>SUMIFS('5. Subcontracting Costs'!R:R,'5. Subcontracting Costs'!B:B,B9,'5. Subcontracting Costs'!F:F,"*Aff. Partner*",'5. Subcontracting Costs'!S:S,"&lt;&gt;Error")</f>
        <v>0</v>
      </c>
      <c r="R9" s="157">
        <f>SUMIFS('2-3-6. Travel Costs&amp;CoS&amp;EC'!U:U,'2-3-6. Travel Costs&amp;CoS&amp;EC'!B:B,B9,'2-3-6. Travel Costs&amp;CoS&amp;EC'!F:F,$R$4,'2-3-6. Travel Costs&amp;CoS&amp;EC'!Y:Y,2,'2-3-6. Travel Costs&amp;CoS&amp;EC'!X:X,"&lt;&gt;Error")</f>
        <v>0</v>
      </c>
      <c r="S9" s="157">
        <f>SUMIFS('2-3-6. Travel Costs&amp;CoS&amp;EC'!U:U,'2-3-6. Travel Costs&amp;CoS&amp;EC'!B:B,B9,'2-3-6. Travel Costs&amp;CoS&amp;EC'!F:F,$S$4,'2-3-6. Travel Costs&amp;CoS&amp;EC'!Y:Y,2,'2-3-6. Travel Costs&amp;CoS&amp;EC'!X:X,"&lt;&gt;Error")</f>
        <v>0</v>
      </c>
      <c r="T9" s="157">
        <f>SUMIFS('2-3-6. Travel Costs&amp;CoS&amp;EC'!U:U,'2-3-6. Travel Costs&amp;CoS&amp;EC'!B:B,B9,'2-3-6. Travel Costs&amp;CoS&amp;EC'!F:F,"*Aff. Partner*",'2-3-6. Travel Costs&amp;CoS&amp;EC'!Y:Y,2,'2-3-6. Travel Costs&amp;CoS&amp;EC'!X:X,"&lt;&gt;Error")</f>
        <v>0</v>
      </c>
      <c r="U9" s="158">
        <f t="shared" si="0"/>
        <v>85092.23</v>
      </c>
    </row>
    <row r="10" spans="2:21" x14ac:dyDescent="0.4">
      <c r="B10" s="126" t="s">
        <v>374</v>
      </c>
      <c r="C10" s="158">
        <f t="shared" ref="C10:I10" si="1">SUM(C5:C9)</f>
        <v>34369</v>
      </c>
      <c r="D10" s="158">
        <f>SUM(D5:D9)</f>
        <v>158475</v>
      </c>
      <c r="E10" s="158">
        <f>SUM(E5:E9)</f>
        <v>0</v>
      </c>
      <c r="F10" s="158">
        <f t="shared" si="1"/>
        <v>3345</v>
      </c>
      <c r="G10" s="158">
        <f>SUM(G5:G9)</f>
        <v>8200</v>
      </c>
      <c r="H10" s="158">
        <f>SUM(H5:H9)</f>
        <v>0</v>
      </c>
      <c r="I10" s="158">
        <f t="shared" si="1"/>
        <v>3840</v>
      </c>
      <c r="J10" s="158">
        <f t="shared" ref="J10:U10" si="2">SUM(J5:J9)</f>
        <v>13320</v>
      </c>
      <c r="K10" s="158">
        <f t="shared" si="2"/>
        <v>0</v>
      </c>
      <c r="L10" s="158">
        <f t="shared" si="2"/>
        <v>0</v>
      </c>
      <c r="M10" s="158">
        <f t="shared" si="2"/>
        <v>50985.05999999999</v>
      </c>
      <c r="N10" s="158">
        <f t="shared" si="2"/>
        <v>0</v>
      </c>
      <c r="O10" s="158">
        <f t="shared" si="2"/>
        <v>6698.71</v>
      </c>
      <c r="P10" s="158">
        <f t="shared" si="2"/>
        <v>11675.82</v>
      </c>
      <c r="Q10" s="158">
        <f t="shared" si="2"/>
        <v>0</v>
      </c>
      <c r="R10" s="158">
        <f t="shared" si="2"/>
        <v>0</v>
      </c>
      <c r="S10" s="158">
        <f t="shared" si="2"/>
        <v>0</v>
      </c>
      <c r="T10" s="158">
        <f t="shared" si="2"/>
        <v>0</v>
      </c>
      <c r="U10" s="159">
        <f t="shared" si="2"/>
        <v>290908.58999999997</v>
      </c>
    </row>
    <row r="11" spans="2:21" ht="5.25" customHeight="1" x14ac:dyDescent="0.4"/>
    <row r="12" spans="2:21" ht="30" customHeight="1" x14ac:dyDescent="0.4">
      <c r="B12" s="291" t="s">
        <v>178</v>
      </c>
      <c r="C12" s="291"/>
      <c r="D12" s="291"/>
      <c r="E12" s="291"/>
      <c r="F12" s="291"/>
      <c r="G12" s="291"/>
      <c r="H12" s="291"/>
      <c r="I12" s="291"/>
      <c r="J12" s="291"/>
      <c r="K12" s="291"/>
      <c r="L12" s="291"/>
      <c r="M12" s="291"/>
      <c r="N12" s="291"/>
      <c r="O12" s="291"/>
      <c r="P12" s="291"/>
      <c r="Q12" s="291"/>
      <c r="R12" s="291"/>
      <c r="S12" s="291"/>
      <c r="T12" s="291"/>
      <c r="U12" s="291"/>
    </row>
    <row r="13" spans="2:21" ht="36" customHeight="1" x14ac:dyDescent="0.4">
      <c r="B13" s="306" t="s">
        <v>472</v>
      </c>
      <c r="C13" s="292" t="s">
        <v>168</v>
      </c>
      <c r="D13" s="293"/>
      <c r="E13" s="294"/>
      <c r="F13" s="292" t="s">
        <v>169</v>
      </c>
      <c r="G13" s="293"/>
      <c r="H13" s="294"/>
      <c r="I13" s="292" t="s">
        <v>175</v>
      </c>
      <c r="J13" s="293"/>
      <c r="K13" s="294"/>
      <c r="L13" s="292" t="s">
        <v>176</v>
      </c>
      <c r="M13" s="293"/>
      <c r="N13" s="294"/>
      <c r="O13" s="292" t="s">
        <v>177</v>
      </c>
      <c r="P13" s="293"/>
      <c r="Q13" s="294"/>
      <c r="R13" s="292" t="s">
        <v>370</v>
      </c>
      <c r="S13" s="293"/>
      <c r="T13" s="294"/>
      <c r="U13" s="295" t="s">
        <v>216</v>
      </c>
    </row>
    <row r="14" spans="2:21" x14ac:dyDescent="0.4">
      <c r="B14" s="306"/>
      <c r="C14" s="182" t="s">
        <v>469</v>
      </c>
      <c r="D14" s="182" t="s">
        <v>413</v>
      </c>
      <c r="E14" s="182" t="s">
        <v>470</v>
      </c>
      <c r="F14" s="182" t="s">
        <v>469</v>
      </c>
      <c r="G14" s="182" t="s">
        <v>413</v>
      </c>
      <c r="H14" s="182" t="s">
        <v>470</v>
      </c>
      <c r="I14" s="182" t="s">
        <v>469</v>
      </c>
      <c r="J14" s="182" t="s">
        <v>413</v>
      </c>
      <c r="K14" s="182" t="s">
        <v>470</v>
      </c>
      <c r="L14" s="182" t="s">
        <v>469</v>
      </c>
      <c r="M14" s="182" t="s">
        <v>413</v>
      </c>
      <c r="N14" s="182" t="s">
        <v>470</v>
      </c>
      <c r="O14" s="182" t="s">
        <v>469</v>
      </c>
      <c r="P14" s="182" t="s">
        <v>413</v>
      </c>
      <c r="Q14" s="182" t="s">
        <v>470</v>
      </c>
      <c r="R14" s="182" t="s">
        <v>469</v>
      </c>
      <c r="S14" s="182" t="s">
        <v>413</v>
      </c>
      <c r="T14" s="182" t="s">
        <v>470</v>
      </c>
      <c r="U14" s="296"/>
    </row>
    <row r="15" spans="2:21" x14ac:dyDescent="0.4">
      <c r="B15" s="7" t="s">
        <v>173</v>
      </c>
      <c r="C15" s="157">
        <f>SUMIFS('Final financial statement'!G:G,'Final financial statement'!F:F,B15,'Final financial statement'!E:E,$C$14)</f>
        <v>34369</v>
      </c>
      <c r="D15" s="157">
        <f>SUMIFS('Final financial statement'!G:G,'Final financial statement'!F:F,B15,'Final financial statement'!E:E,$D$14)</f>
        <v>63765</v>
      </c>
      <c r="E15" s="157">
        <f>SUMIFS('Final financial statement'!G:G,'Final financial statement'!F:F,B15,'Final financial statement'!E:E,"*Aff. Partner*")</f>
        <v>0</v>
      </c>
      <c r="F15" s="157">
        <f>SUMIFS('Final financial statement'!H:H,'Final financial statement'!F:F,B15,'Final financial statement'!E:E,$F$14)</f>
        <v>3345</v>
      </c>
      <c r="G15" s="157">
        <f>SUMIFS('Final financial statement'!H:H,'Final financial statement'!F:F,B15,'Final financial statement'!E:E,$G$14)</f>
        <v>3980</v>
      </c>
      <c r="H15" s="157">
        <f>SUMIFS('Final financial statement'!H:H,'Final financial statement'!F:F,B15,'Final financial statement'!E:E,"*Aff. Partner*")</f>
        <v>0</v>
      </c>
      <c r="I15" s="157">
        <f>SUMIFS('Final financial statement'!I:I,'Final financial statement'!F:F,B15,'Final financial statement'!E:E,$I$14)</f>
        <v>3840</v>
      </c>
      <c r="J15" s="157">
        <f>SUMIFS('Final financial statement'!I:I,'Final financial statement'!F:F,B15,'Final financial statement'!E:E,$J$14)</f>
        <v>6360</v>
      </c>
      <c r="K15" s="157">
        <f>SUMIFS('Final financial statement'!I:I,'Final financial statement'!F:F,B15,'Final financial statement'!E:E,"*Aff. Partner*")</f>
        <v>0</v>
      </c>
      <c r="L15" s="157">
        <f>SUMIFS('Final financial statement'!J:J,'Final financial statement'!F:F,B15,'Final financial statement'!E:E,$L$14)</f>
        <v>0</v>
      </c>
      <c r="M15" s="157">
        <f>SUMIFS('Final financial statement'!J:J,'Final financial statement'!F:F,B15,'Final financial statement'!E:E,$M$14)</f>
        <v>0</v>
      </c>
      <c r="N15" s="157">
        <f>SUMIFS('Final financial statement'!J:J,'Final financial statement'!F:F,B15,'Final financial statement'!E:E,"*Aff. Partner*")</f>
        <v>0</v>
      </c>
      <c r="O15" s="157">
        <f>SUMIFS('Final financial statement'!K:K,'Final financial statement'!F:F,B15,'Final financial statement'!E:E,$O$14)</f>
        <v>6698.71</v>
      </c>
      <c r="P15" s="157">
        <f>SUMIFS('Final financial statement'!K:K,'Final financial statement'!F:F,B15,'Final financial statement'!E:E,$P$14)</f>
        <v>0</v>
      </c>
      <c r="Q15" s="157">
        <f>SUMIFS('Final financial statement'!K:K,'Final financial statement'!F:F,B15,'Final financial statement'!E:E,"*Aff. Partner*")</f>
        <v>0</v>
      </c>
      <c r="R15" s="157">
        <f>SUMIFS('Final financial statement'!L:L,'Final financial statement'!F:F,B15,'Final financial statement'!E:E,$R$14)</f>
        <v>0</v>
      </c>
      <c r="S15" s="157">
        <f>SUMIFS('Final financial statement'!L:L,'Final financial statement'!F:F,B15,'Final financial statement'!E:E,$S$14)</f>
        <v>0</v>
      </c>
      <c r="T15" s="157">
        <f>SUMIFS('Final financial statement'!L:L,'Final financial statement'!F:F,B15,'Final financial statement'!E:E,"*Aff. Partner*")</f>
        <v>0</v>
      </c>
      <c r="U15" s="158">
        <f>SUM(C15:T15)</f>
        <v>122357.71</v>
      </c>
    </row>
    <row r="16" spans="2:21" x14ac:dyDescent="0.4">
      <c r="B16" s="7" t="s">
        <v>174</v>
      </c>
      <c r="C16" s="157">
        <f>SUMIFS('Final financial statement'!G:G,'Final financial statement'!F:F,B16,'Final financial statement'!E:E,$C$14)</f>
        <v>0</v>
      </c>
      <c r="D16" s="157">
        <f>SUMIFS('Final financial statement'!G:G,'Final financial statement'!F:F,B16,'Final financial statement'!E:E,$D$14)</f>
        <v>94710</v>
      </c>
      <c r="E16" s="157">
        <f>SUMIFS('Final financial statement'!G:G,'Final financial statement'!F:F,B16,'Final financial statement'!E:E,"*Aff. Partner*")</f>
        <v>0</v>
      </c>
      <c r="F16" s="157">
        <f>SUMIFS('Final financial statement'!H:H,'Final financial statement'!F:F,B16,'Final financial statement'!E:E,$F$14)</f>
        <v>0</v>
      </c>
      <c r="G16" s="157">
        <f>SUMIFS('Final financial statement'!H:H,'Final financial statement'!F:F,B16,'Final financial statement'!E:E,$G$14)</f>
        <v>4220</v>
      </c>
      <c r="H16" s="157">
        <f>SUMIFS('Final financial statement'!H:H,'Final financial statement'!F:F,B16,'Final financial statement'!E:E,"*Aff. Partner*")</f>
        <v>0</v>
      </c>
      <c r="I16" s="157">
        <f>SUMIFS('Final financial statement'!I:I,'Final financial statement'!F:F,B16,'Final financial statement'!E:E,$I$14)</f>
        <v>0</v>
      </c>
      <c r="J16" s="157">
        <f>SUMIFS('Final financial statement'!I:I,'Final financial statement'!F:F,B16,'Final financial statement'!E:E,$J$14)</f>
        <v>6960</v>
      </c>
      <c r="K16" s="157">
        <f>SUMIFS('Final financial statement'!I:I,'Final financial statement'!F:F,B16,'Final financial statement'!E:E,"*Aff. Partner*")</f>
        <v>0</v>
      </c>
      <c r="L16" s="157">
        <f>SUMIFS('Final financial statement'!J:J,'Final financial statement'!F:F,B16,'Final financial statement'!E:E,$L$14)</f>
        <v>0</v>
      </c>
      <c r="M16" s="157">
        <f>SUMIFS('Final financial statement'!J:J,'Final financial statement'!F:F,B16,'Final financial statement'!E:E,$M$14)</f>
        <v>50985.06</v>
      </c>
      <c r="N16" s="157">
        <f>SUMIFS('Final financial statement'!J:J,'Final financial statement'!F:F,B16,'Final financial statement'!E:E,"*Aff. Partner*")</f>
        <v>0</v>
      </c>
      <c r="O16" s="157">
        <f>SUMIFS('Final financial statement'!K:K,'Final financial statement'!F:F,B16,'Final financial statement'!E:E,$O$14)</f>
        <v>0</v>
      </c>
      <c r="P16" s="157">
        <f>SUMIFS('Final financial statement'!K:K,'Final financial statement'!F:F,B16,'Final financial statement'!E:E,$P$14)</f>
        <v>11675.82</v>
      </c>
      <c r="Q16" s="157">
        <f>SUMIFS('Final financial statement'!K:K,'Final financial statement'!F:F,B16,'Final financial statement'!E:E,"*Aff. Partner*")</f>
        <v>0</v>
      </c>
      <c r="R16" s="157">
        <f>SUMIFS('Final financial statement'!L:L,'Final financial statement'!F:F,B16,'Final financial statement'!E:E,$R$14)</f>
        <v>0</v>
      </c>
      <c r="S16" s="157">
        <f>SUMIFS('Final financial statement'!L:L,'Final financial statement'!F:F,B16,'Final financial statement'!E:E,$S$14)</f>
        <v>0</v>
      </c>
      <c r="T16" s="157">
        <f>SUMIFS('Final financial statement'!L:L,'Final financial statement'!F:F,B16,'Final financial statement'!E:E,"*Aff. Partner*")</f>
        <v>0</v>
      </c>
      <c r="U16" s="158">
        <f>SUM(C16:T16)</f>
        <v>168550.88</v>
      </c>
    </row>
    <row r="17" spans="2:21" x14ac:dyDescent="0.4">
      <c r="B17" s="126" t="s">
        <v>374</v>
      </c>
      <c r="C17" s="158">
        <f t="shared" ref="C17:U17" si="3">SUM(C15:C16)</f>
        <v>34369</v>
      </c>
      <c r="D17" s="158">
        <f t="shared" si="3"/>
        <v>158475</v>
      </c>
      <c r="E17" s="158">
        <f t="shared" si="3"/>
        <v>0</v>
      </c>
      <c r="F17" s="158">
        <f t="shared" si="3"/>
        <v>3345</v>
      </c>
      <c r="G17" s="158">
        <f t="shared" si="3"/>
        <v>8200</v>
      </c>
      <c r="H17" s="158">
        <f t="shared" si="3"/>
        <v>0</v>
      </c>
      <c r="I17" s="158">
        <f t="shared" si="3"/>
        <v>3840</v>
      </c>
      <c r="J17" s="158">
        <f t="shared" si="3"/>
        <v>13320</v>
      </c>
      <c r="K17" s="158">
        <f t="shared" si="3"/>
        <v>0</v>
      </c>
      <c r="L17" s="158">
        <f t="shared" si="3"/>
        <v>0</v>
      </c>
      <c r="M17" s="158">
        <f t="shared" si="3"/>
        <v>50985.06</v>
      </c>
      <c r="N17" s="158">
        <f t="shared" si="3"/>
        <v>0</v>
      </c>
      <c r="O17" s="158">
        <f t="shared" si="3"/>
        <v>6698.71</v>
      </c>
      <c r="P17" s="158">
        <f t="shared" si="3"/>
        <v>11675.82</v>
      </c>
      <c r="Q17" s="158">
        <f t="shared" si="3"/>
        <v>0</v>
      </c>
      <c r="R17" s="158">
        <f t="shared" si="3"/>
        <v>0</v>
      </c>
      <c r="S17" s="158">
        <f t="shared" si="3"/>
        <v>0</v>
      </c>
      <c r="T17" s="158">
        <f t="shared" si="3"/>
        <v>0</v>
      </c>
      <c r="U17" s="159">
        <f t="shared" si="3"/>
        <v>290908.59000000003</v>
      </c>
    </row>
    <row r="18" spans="2:21" ht="5.25" customHeight="1" x14ac:dyDescent="0.4"/>
    <row r="19" spans="2:21" ht="30" customHeight="1" x14ac:dyDescent="0.4">
      <c r="B19" s="291" t="s">
        <v>180</v>
      </c>
      <c r="C19" s="291"/>
      <c r="D19" s="291"/>
      <c r="E19" s="291"/>
      <c r="F19" s="291"/>
      <c r="G19" s="291"/>
      <c r="H19" s="291"/>
      <c r="I19" s="291"/>
      <c r="J19" s="291"/>
      <c r="K19" s="291"/>
      <c r="L19" s="291"/>
      <c r="M19" s="291"/>
      <c r="N19" s="291"/>
      <c r="O19" s="291"/>
      <c r="P19" s="291"/>
      <c r="Q19" s="291"/>
      <c r="R19" s="291"/>
      <c r="S19" s="291"/>
      <c r="T19" s="291"/>
      <c r="U19" s="291"/>
    </row>
    <row r="20" spans="2:21" ht="36" x14ac:dyDescent="0.4">
      <c r="B20" s="177" t="s">
        <v>179</v>
      </c>
      <c r="C20" s="181" t="s">
        <v>412</v>
      </c>
      <c r="D20" s="299" t="s">
        <v>0</v>
      </c>
      <c r="E20" s="300"/>
      <c r="F20" s="203" t="str">
        <f>Rates!J3</f>
        <v>Preparation</v>
      </c>
      <c r="G20" s="301"/>
      <c r="H20" s="204"/>
      <c r="I20" s="203" t="str">
        <f>Rates!J4</f>
        <v>Development</v>
      </c>
      <c r="J20" s="301"/>
      <c r="K20" s="204"/>
      <c r="L20" s="203" t="str">
        <f>Rates!J5</f>
        <v>Quality Plan</v>
      </c>
      <c r="M20" s="301"/>
      <c r="N20" s="204"/>
      <c r="O20" s="299" t="str">
        <f>Rates!J6</f>
        <v>Dissemination &amp; Exploitation</v>
      </c>
      <c r="P20" s="302"/>
      <c r="Q20" s="300"/>
      <c r="R20" s="203" t="str">
        <f>Rates!J7</f>
        <v>Management</v>
      </c>
      <c r="S20" s="301"/>
      <c r="T20" s="204"/>
      <c r="U20" s="182" t="s">
        <v>216</v>
      </c>
    </row>
    <row r="21" spans="2:21" x14ac:dyDescent="0.4">
      <c r="B21" s="180" t="s">
        <v>6</v>
      </c>
      <c r="C21" s="147" t="str">
        <f>IF('Final financial statement'!E23=0,"",'Final financial statement'!E23)</f>
        <v>Coord</v>
      </c>
      <c r="D21" s="297" t="str">
        <f>IF('Final financial statement'!D23=0,"",'Final financial statement'!D23)</f>
        <v>Belgium</v>
      </c>
      <c r="E21" s="298"/>
      <c r="F21" s="303">
        <f>SUMIFS('1. Staff Costs'!P:P,'1. Staff Costs'!C:C,B21,'1. Staff Costs'!B:B,$F$20,'1. Staff Costs'!Q:Q,"&lt;&gt;Error")+SUMIFS('2-3-6. Travel Costs&amp;CoS&amp;EC'!W:W,'2-3-6. Travel Costs&amp;CoS&amp;EC'!C:C,B21,'2-3-6. Travel Costs&amp;CoS&amp;EC'!B:B,$F$20,'2-3-6. Travel Costs&amp;CoS&amp;EC'!X:X,"&lt;&gt;Error")+SUMIFS('4. Equipment Costs'!R:R,'4. Equipment Costs'!C:C,B21,'4. Equipment Costs'!B:B,$F$20,'4. Equipment Costs'!S:S,"&lt;&gt;Error")+SUMIFS('5. Subcontracting Costs'!R:R,'5. Subcontracting Costs'!C:C,B21,'5. Subcontracting Costs'!B:B,$F$20,'5. Subcontracting Costs'!S:S,"&lt;&gt;Error")</f>
        <v>5564</v>
      </c>
      <c r="G21" s="304"/>
      <c r="H21" s="305"/>
      <c r="I21" s="303">
        <f>SUMIFS('1. Staff Costs'!P:P,'1. Staff Costs'!C:C,B21,'1. Staff Costs'!B:B,$I$20,'1. Staff Costs'!Q:Q,"&lt;&gt;Error")+SUMIFS('2-3-6. Travel Costs&amp;CoS&amp;EC'!W:W,'2-3-6. Travel Costs&amp;CoS&amp;EC'!C:C,B21,'2-3-6. Travel Costs&amp;CoS&amp;EC'!B:B,$I$20,'2-3-6. Travel Costs&amp;CoS&amp;EC'!X:X,"&lt;&gt;Error")+SUMIFS('4. Equipment Costs'!R:R,'4. Equipment Costs'!C:C,B21,'4. Equipment Costs'!B:B,$I$20,'4. Equipment Costs'!S:S,"&lt;&gt;Error")+SUMIFS('5. Subcontracting Costs'!R:R,'5. Subcontracting Costs'!C:C,B21,'5. Subcontracting Costs'!B:B,$I$20,'5. Subcontracting Costs'!S:S,"&lt;&gt;Error")</f>
        <v>0</v>
      </c>
      <c r="J21" s="304"/>
      <c r="K21" s="305"/>
      <c r="L21" s="303">
        <f>SUMIFS('1. Staff Costs'!P:P,'1. Staff Costs'!C:C,B21,'1. Staff Costs'!B:B,$L$20,'1. Staff Costs'!Q:Q,"&lt;&gt;Error")+SUMIFS('2-3-6. Travel Costs&amp;CoS&amp;EC'!W:W,'2-3-6. Travel Costs&amp;CoS&amp;EC'!C:C,B21,'2-3-6. Travel Costs&amp;CoS&amp;EC'!B:B,$L$20,'2-3-6. Travel Costs&amp;CoS&amp;EC'!X:X,"&lt;&gt;Error")+SUMIFS('4. Equipment Costs'!R:R,'4. Equipment Costs'!C:C,B21,'4. Equipment Costs'!B:B,$L$20,'4. Equipment Costs'!S:S,"&lt;&gt;Error")+SUMIFS('5. Subcontracting Costs'!R:R,'5. Subcontracting Costs'!C:C,B21,'5. Subcontracting Costs'!B:B,$L$20,'5. Subcontracting Costs'!S:S,"&lt;&gt;Error")</f>
        <v>910</v>
      </c>
      <c r="M21" s="304"/>
      <c r="N21" s="305"/>
      <c r="O21" s="303">
        <f>SUMIFS('1. Staff Costs'!P:P,'1. Staff Costs'!C:C,B21,'1. Staff Costs'!B:B,$O$20,'1. Staff Costs'!Q:Q,"&lt;&gt;Error")+SUMIFS('2-3-6. Travel Costs&amp;CoS&amp;EC'!W:W,'2-3-6. Travel Costs&amp;CoS&amp;EC'!C:C,B21,'2-3-6. Travel Costs&amp;CoS&amp;EC'!B:B,$O$20,'2-3-6. Travel Costs&amp;CoS&amp;EC'!X:X,"&lt;&gt;Error")+SUMIFS('4. Equipment Costs'!R:R,'4. Equipment Costs'!C:C,B21,'4. Equipment Costs'!B:B,$O$20,'4. Equipment Costs'!S:S,"&lt;&gt;Error")+SUMIFS('5. Subcontracting Costs'!R:R,'5. Subcontracting Costs'!C:C,B21,'5. Subcontracting Costs'!B:B,$O$20,'5. Subcontracting Costs'!S:S,"&lt;&gt;Error")</f>
        <v>14915.71</v>
      </c>
      <c r="P21" s="304"/>
      <c r="Q21" s="305"/>
      <c r="R21" s="303">
        <f>SUMIFS('1. Staff Costs'!P:P,'1. Staff Costs'!C:C,B21,'1. Staff Costs'!B:B,$R$20,'1. Staff Costs'!Q:Q,"&lt;&gt;Error")+SUMIFS('2-3-6. Travel Costs&amp;CoS&amp;EC'!W:W,'2-3-6. Travel Costs&amp;CoS&amp;EC'!C:C,B21,'2-3-6. Travel Costs&amp;CoS&amp;EC'!B:B,$R$20,'2-3-6. Travel Costs&amp;CoS&amp;EC'!X:X,"&lt;&gt;Error")+SUMIFS('4. Equipment Costs'!R:R,'4. Equipment Costs'!C:C,B21,'4. Equipment Costs'!B:B,$R$20,'4. Equipment Costs'!S:S,"&lt;&gt;Error")+SUMIFS('5. Subcontracting Costs'!R:R,'5. Subcontracting Costs'!C:C,B21,'5. Subcontracting Costs'!B:B,$R$20,'5. Subcontracting Costs'!S:S,"&lt;&gt;Error")</f>
        <v>26863</v>
      </c>
      <c r="S21" s="304"/>
      <c r="T21" s="305"/>
      <c r="U21" s="160">
        <f>SUM(F21:T21)</f>
        <v>48252.71</v>
      </c>
    </row>
    <row r="22" spans="2:21" x14ac:dyDescent="0.4">
      <c r="B22" s="180" t="s">
        <v>7</v>
      </c>
      <c r="C22" s="147" t="str">
        <f>IF('Final financial statement'!E24=0,"",'Final financial statement'!E24)</f>
        <v>Partner</v>
      </c>
      <c r="D22" s="297" t="str">
        <f>IF('Final financial statement'!D24=0,"",'Final financial statement'!D24)</f>
        <v>Israel</v>
      </c>
      <c r="E22" s="298"/>
      <c r="F22" s="303">
        <f>SUMIFS('1. Staff Costs'!P:P,'1. Staff Costs'!C:C,B22,'1. Staff Costs'!B:B,$F$20,'1. Staff Costs'!Q:Q,"&lt;&gt;Error")+SUMIFS('2-3-6. Travel Costs&amp;CoS&amp;EC'!W:W,'2-3-6. Travel Costs&amp;CoS&amp;EC'!C:C,B22,'2-3-6. Travel Costs&amp;CoS&amp;EC'!B:B,$F$20,'2-3-6. Travel Costs&amp;CoS&amp;EC'!X:X,"&lt;&gt;Error")+SUMIFS('4. Equipment Costs'!R:R,'4. Equipment Costs'!C:C,B22,'4. Equipment Costs'!B:B,$F$20,'4. Equipment Costs'!S:S,"&lt;&gt;Error")+SUMIFS('5. Subcontracting Costs'!R:R,'5. Subcontracting Costs'!C:C,B22,'5. Subcontracting Costs'!B:B,$F$20,'5. Subcontracting Costs'!S:S,"&lt;&gt;Error")</f>
        <v>37407.01</v>
      </c>
      <c r="G22" s="304"/>
      <c r="H22" s="305"/>
      <c r="I22" s="303">
        <f>SUMIFS('1. Staff Costs'!P:P,'1. Staff Costs'!C:C,B22,'1. Staff Costs'!B:B,$I$20,'1. Staff Costs'!Q:Q,"&lt;&gt;Error")+SUMIFS('2-3-6. Travel Costs&amp;CoS&amp;EC'!W:W,'2-3-6. Travel Costs&amp;CoS&amp;EC'!C:C,B22,'2-3-6. Travel Costs&amp;CoS&amp;EC'!B:B,$I$20,'2-3-6. Travel Costs&amp;CoS&amp;EC'!X:X,"&lt;&gt;Error")+SUMIFS('4. Equipment Costs'!R:R,'4. Equipment Costs'!C:C,B22,'4. Equipment Costs'!B:B,$I$20,'4. Equipment Costs'!S:S,"&lt;&gt;Error")+SUMIFS('5. Subcontracting Costs'!R:R,'5. Subcontracting Costs'!C:C,B22,'5. Subcontracting Costs'!B:B,$I$20,'5. Subcontracting Costs'!S:S,"&lt;&gt;Error")</f>
        <v>0</v>
      </c>
      <c r="J22" s="304"/>
      <c r="K22" s="305"/>
      <c r="L22" s="303">
        <f>SUMIFS('1. Staff Costs'!P:P,'1. Staff Costs'!C:C,B22,'1. Staff Costs'!B:B,$L$20,'1. Staff Costs'!Q:Q,"&lt;&gt;Error")+SUMIFS('2-3-6. Travel Costs&amp;CoS&amp;EC'!W:W,'2-3-6. Travel Costs&amp;CoS&amp;EC'!C:C,B22,'2-3-6. Travel Costs&amp;CoS&amp;EC'!B:B,$L$20,'2-3-6. Travel Costs&amp;CoS&amp;EC'!X:X,"&lt;&gt;Error")+SUMIFS('4. Equipment Costs'!R:R,'4. Equipment Costs'!C:C,B22,'4. Equipment Costs'!B:B,$L$20,'4. Equipment Costs'!S:S,"&lt;&gt;Error")+SUMIFS('5. Subcontracting Costs'!R:R,'5. Subcontracting Costs'!C:C,B22,'5. Subcontracting Costs'!B:B,$L$20,'5. Subcontracting Costs'!S:S,"&lt;&gt;Error")</f>
        <v>0</v>
      </c>
      <c r="M22" s="304"/>
      <c r="N22" s="305"/>
      <c r="O22" s="303">
        <f>SUMIFS('1. Staff Costs'!P:P,'1. Staff Costs'!C:C,B22,'1. Staff Costs'!B:B,$O$20,'1. Staff Costs'!Q:Q,"&lt;&gt;Error")+SUMIFS('2-3-6. Travel Costs&amp;CoS&amp;EC'!W:W,'2-3-6. Travel Costs&amp;CoS&amp;EC'!C:C,B22,'2-3-6. Travel Costs&amp;CoS&amp;EC'!B:B,$O$20,'2-3-6. Travel Costs&amp;CoS&amp;EC'!X:X,"&lt;&gt;Error")+SUMIFS('4. Equipment Costs'!R:R,'4. Equipment Costs'!C:C,B22,'4. Equipment Costs'!B:B,$O$20,'4. Equipment Costs'!S:S,"&lt;&gt;Error")+SUMIFS('5. Subcontracting Costs'!R:R,'5. Subcontracting Costs'!C:C,B22,'5. Subcontracting Costs'!B:B,$O$20,'5. Subcontracting Costs'!S:S,"&lt;&gt;Error")</f>
        <v>0</v>
      </c>
      <c r="P22" s="304"/>
      <c r="Q22" s="305"/>
      <c r="R22" s="303">
        <f>SUMIFS('1. Staff Costs'!P:P,'1. Staff Costs'!C:C,B22,'1. Staff Costs'!B:B,$R$20,'1. Staff Costs'!Q:Q,"&lt;&gt;Error")+SUMIFS('2-3-6. Travel Costs&amp;CoS&amp;EC'!W:W,'2-3-6. Travel Costs&amp;CoS&amp;EC'!C:C,B22,'2-3-6. Travel Costs&amp;CoS&amp;EC'!B:B,$R$20,'2-3-6. Travel Costs&amp;CoS&amp;EC'!X:X,"&lt;&gt;Error")+SUMIFS('4. Equipment Costs'!R:R,'4. Equipment Costs'!C:C,B22,'4. Equipment Costs'!B:B,$R$20,'4. Equipment Costs'!S:S,"&lt;&gt;Error")+SUMIFS('5. Subcontracting Costs'!R:R,'5. Subcontracting Costs'!C:C,B22,'5. Subcontracting Costs'!B:B,$R$20,'5. Subcontracting Costs'!S:S,"&lt;&gt;Error")</f>
        <v>6685.56</v>
      </c>
      <c r="S22" s="304"/>
      <c r="T22" s="305"/>
      <c r="U22" s="160">
        <f t="shared" ref="U22:U75" si="4">SUM(F22:T22)</f>
        <v>44092.57</v>
      </c>
    </row>
    <row r="23" spans="2:21" x14ac:dyDescent="0.4">
      <c r="B23" s="180" t="s">
        <v>8</v>
      </c>
      <c r="C23" s="147" t="str">
        <f>IF('Final financial statement'!E25=0,"",'Final financial statement'!E25)</f>
        <v>Partner</v>
      </c>
      <c r="D23" s="297" t="str">
        <f>IF('Final financial statement'!D25=0,"",'Final financial statement'!D25)</f>
        <v>Israel</v>
      </c>
      <c r="E23" s="298"/>
      <c r="F23" s="303">
        <f>SUMIFS('1. Staff Costs'!P:P,'1. Staff Costs'!C:C,B23,'1. Staff Costs'!B:B,$F$20,'1. Staff Costs'!Q:Q,"&lt;&gt;Error")+SUMIFS('2-3-6. Travel Costs&amp;CoS&amp;EC'!W:W,'2-3-6. Travel Costs&amp;CoS&amp;EC'!C:C,B23,'2-3-6. Travel Costs&amp;CoS&amp;EC'!B:B,$F$20,'2-3-6. Travel Costs&amp;CoS&amp;EC'!X:X,"&lt;&gt;Error")+SUMIFS('4. Equipment Costs'!R:R,'4. Equipment Costs'!C:C,B23,'4. Equipment Costs'!B:B,$F$20,'4. Equipment Costs'!S:S,"&lt;&gt;Error")+SUMIFS('5. Subcontracting Costs'!R:R,'5. Subcontracting Costs'!C:C,B23,'5. Subcontracting Costs'!B:B,$F$20,'5. Subcontracting Costs'!S:S,"&lt;&gt;Error")</f>
        <v>22867.489999999998</v>
      </c>
      <c r="G23" s="304"/>
      <c r="H23" s="305"/>
      <c r="I23" s="303">
        <f>SUMIFS('1. Staff Costs'!P:P,'1. Staff Costs'!C:C,B23,'1. Staff Costs'!B:B,$I$20,'1. Staff Costs'!Q:Q,"&lt;&gt;Error")+SUMIFS('2-3-6. Travel Costs&amp;CoS&amp;EC'!W:W,'2-3-6. Travel Costs&amp;CoS&amp;EC'!C:C,B23,'2-3-6. Travel Costs&amp;CoS&amp;EC'!B:B,$I$20,'2-3-6. Travel Costs&amp;CoS&amp;EC'!X:X,"&lt;&gt;Error")+SUMIFS('4. Equipment Costs'!R:R,'4. Equipment Costs'!C:C,B23,'4. Equipment Costs'!B:B,$I$20,'4. Equipment Costs'!S:S,"&lt;&gt;Error")+SUMIFS('5. Subcontracting Costs'!R:R,'5. Subcontracting Costs'!C:C,B23,'5. Subcontracting Costs'!B:B,$I$20,'5. Subcontracting Costs'!S:S,"&lt;&gt;Error")</f>
        <v>2505.5</v>
      </c>
      <c r="J23" s="304"/>
      <c r="K23" s="305"/>
      <c r="L23" s="303">
        <f>SUMIFS('1. Staff Costs'!P:P,'1. Staff Costs'!C:C,B23,'1. Staff Costs'!B:B,$L$20,'1. Staff Costs'!Q:Q,"&lt;&gt;Error")+SUMIFS('2-3-6. Travel Costs&amp;CoS&amp;EC'!W:W,'2-3-6. Travel Costs&amp;CoS&amp;EC'!C:C,B23,'2-3-6. Travel Costs&amp;CoS&amp;EC'!B:B,$L$20,'2-3-6. Travel Costs&amp;CoS&amp;EC'!X:X,"&lt;&gt;Error")+SUMIFS('4. Equipment Costs'!R:R,'4. Equipment Costs'!C:C,B23,'4. Equipment Costs'!B:B,$L$20,'4. Equipment Costs'!S:S,"&lt;&gt;Error")+SUMIFS('5. Subcontracting Costs'!R:R,'5. Subcontracting Costs'!C:C,B23,'5. Subcontracting Costs'!B:B,$L$20,'5. Subcontracting Costs'!S:S,"&lt;&gt;Error")</f>
        <v>0</v>
      </c>
      <c r="M23" s="304"/>
      <c r="N23" s="305"/>
      <c r="O23" s="303">
        <f>SUMIFS('1. Staff Costs'!P:P,'1. Staff Costs'!C:C,B23,'1. Staff Costs'!B:B,$O$20,'1. Staff Costs'!Q:Q,"&lt;&gt;Error")+SUMIFS('2-3-6. Travel Costs&amp;CoS&amp;EC'!W:W,'2-3-6. Travel Costs&amp;CoS&amp;EC'!C:C,B23,'2-3-6. Travel Costs&amp;CoS&amp;EC'!B:B,$O$20,'2-3-6. Travel Costs&amp;CoS&amp;EC'!X:X,"&lt;&gt;Error")+SUMIFS('4. Equipment Costs'!R:R,'4. Equipment Costs'!C:C,B23,'4. Equipment Costs'!B:B,$O$20,'4. Equipment Costs'!S:S,"&lt;&gt;Error")+SUMIFS('5. Subcontracting Costs'!R:R,'5. Subcontracting Costs'!C:C,B23,'5. Subcontracting Costs'!B:B,$O$20,'5. Subcontracting Costs'!S:S,"&lt;&gt;Error")</f>
        <v>0</v>
      </c>
      <c r="P23" s="304"/>
      <c r="Q23" s="305"/>
      <c r="R23" s="303">
        <f>SUMIFS('1. Staff Costs'!P:P,'1. Staff Costs'!C:C,B23,'1. Staff Costs'!B:B,$R$20,'1. Staff Costs'!Q:Q,"&lt;&gt;Error")+SUMIFS('2-3-6. Travel Costs&amp;CoS&amp;EC'!W:W,'2-3-6. Travel Costs&amp;CoS&amp;EC'!C:C,B23,'2-3-6. Travel Costs&amp;CoS&amp;EC'!B:B,$R$20,'2-3-6. Travel Costs&amp;CoS&amp;EC'!X:X,"&lt;&gt;Error")+SUMIFS('4. Equipment Costs'!R:R,'4. Equipment Costs'!C:C,B23,'4. Equipment Costs'!B:B,$R$20,'4. Equipment Costs'!S:S,"&lt;&gt;Error")+SUMIFS('5. Subcontracting Costs'!R:R,'5. Subcontracting Costs'!C:C,B23,'5. Subcontracting Costs'!B:B,$R$20,'5. Subcontracting Costs'!S:S,"&lt;&gt;Error")</f>
        <v>2280</v>
      </c>
      <c r="S23" s="304"/>
      <c r="T23" s="305"/>
      <c r="U23" s="160">
        <f t="shared" si="4"/>
        <v>27652.989999999998</v>
      </c>
    </row>
    <row r="24" spans="2:21" x14ac:dyDescent="0.4">
      <c r="B24" s="180" t="s">
        <v>9</v>
      </c>
      <c r="C24" s="147" t="str">
        <f>IF('Final financial statement'!E26=0,"",'Final financial statement'!E26)</f>
        <v>Partner</v>
      </c>
      <c r="D24" s="297" t="str">
        <f>IF('Final financial statement'!D26=0,"",'Final financial statement'!D26)</f>
        <v>Ireland</v>
      </c>
      <c r="E24" s="298"/>
      <c r="F24" s="303">
        <f>SUMIFS('1. Staff Costs'!P:P,'1. Staff Costs'!C:C,B24,'1. Staff Costs'!B:B,$F$20,'1. Staff Costs'!Q:Q,"&lt;&gt;Error")+SUMIFS('2-3-6. Travel Costs&amp;CoS&amp;EC'!W:W,'2-3-6. Travel Costs&amp;CoS&amp;EC'!C:C,B24,'2-3-6. Travel Costs&amp;CoS&amp;EC'!B:B,$F$20,'2-3-6. Travel Costs&amp;CoS&amp;EC'!X:X,"&lt;&gt;Error")+SUMIFS('4. Equipment Costs'!R:R,'4. Equipment Costs'!C:C,B24,'4. Equipment Costs'!B:B,$F$20,'4. Equipment Costs'!S:S,"&lt;&gt;Error")+SUMIFS('5. Subcontracting Costs'!R:R,'5. Subcontracting Costs'!C:C,B24,'5. Subcontracting Costs'!B:B,$F$20,'5. Subcontracting Costs'!S:S,"&lt;&gt;Error")</f>
        <v>7625</v>
      </c>
      <c r="G24" s="304"/>
      <c r="H24" s="305"/>
      <c r="I24" s="303">
        <f>SUMIFS('1. Staff Costs'!P:P,'1. Staff Costs'!C:C,B24,'1. Staff Costs'!B:B,$I$20,'1. Staff Costs'!Q:Q,"&lt;&gt;Error")+SUMIFS('2-3-6. Travel Costs&amp;CoS&amp;EC'!W:W,'2-3-6. Travel Costs&amp;CoS&amp;EC'!C:C,B24,'2-3-6. Travel Costs&amp;CoS&amp;EC'!B:B,$I$20,'2-3-6. Travel Costs&amp;CoS&amp;EC'!X:X,"&lt;&gt;Error")+SUMIFS('4. Equipment Costs'!R:R,'4. Equipment Costs'!C:C,B24,'4. Equipment Costs'!B:B,$I$20,'4. Equipment Costs'!S:S,"&lt;&gt;Error")+SUMIFS('5. Subcontracting Costs'!R:R,'5. Subcontracting Costs'!C:C,B24,'5. Subcontracting Costs'!B:B,$I$20,'5. Subcontracting Costs'!S:S,"&lt;&gt;Error")</f>
        <v>3398</v>
      </c>
      <c r="J24" s="304"/>
      <c r="K24" s="305"/>
      <c r="L24" s="303">
        <f>SUMIFS('1. Staff Costs'!P:P,'1. Staff Costs'!C:C,B24,'1. Staff Costs'!B:B,$L$20,'1. Staff Costs'!Q:Q,"&lt;&gt;Error")+SUMIFS('2-3-6. Travel Costs&amp;CoS&amp;EC'!W:W,'2-3-6. Travel Costs&amp;CoS&amp;EC'!C:C,B24,'2-3-6. Travel Costs&amp;CoS&amp;EC'!B:B,$L$20,'2-3-6. Travel Costs&amp;CoS&amp;EC'!X:X,"&lt;&gt;Error")+SUMIFS('4. Equipment Costs'!R:R,'4. Equipment Costs'!C:C,B24,'4. Equipment Costs'!B:B,$L$20,'4. Equipment Costs'!S:S,"&lt;&gt;Error")+SUMIFS('5. Subcontracting Costs'!R:R,'5. Subcontracting Costs'!C:C,B24,'5. Subcontracting Costs'!B:B,$L$20,'5. Subcontracting Costs'!S:S,"&lt;&gt;Error")</f>
        <v>0</v>
      </c>
      <c r="M24" s="304"/>
      <c r="N24" s="305"/>
      <c r="O24" s="303">
        <f>SUMIFS('1. Staff Costs'!P:P,'1. Staff Costs'!C:C,B24,'1. Staff Costs'!B:B,$O$20,'1. Staff Costs'!Q:Q,"&lt;&gt;Error")+SUMIFS('2-3-6. Travel Costs&amp;CoS&amp;EC'!W:W,'2-3-6. Travel Costs&amp;CoS&amp;EC'!C:C,B24,'2-3-6. Travel Costs&amp;CoS&amp;EC'!B:B,$O$20,'2-3-6. Travel Costs&amp;CoS&amp;EC'!X:X,"&lt;&gt;Error")+SUMIFS('4. Equipment Costs'!R:R,'4. Equipment Costs'!C:C,B24,'4. Equipment Costs'!B:B,$O$20,'4. Equipment Costs'!S:S,"&lt;&gt;Error")+SUMIFS('5. Subcontracting Costs'!R:R,'5. Subcontracting Costs'!C:C,B24,'5. Subcontracting Costs'!B:B,$O$20,'5. Subcontracting Costs'!S:S,"&lt;&gt;Error")</f>
        <v>3104</v>
      </c>
      <c r="P24" s="304"/>
      <c r="Q24" s="305"/>
      <c r="R24" s="303">
        <f>SUMIFS('1. Staff Costs'!P:P,'1. Staff Costs'!C:C,B24,'1. Staff Costs'!B:B,$R$20,'1. Staff Costs'!Q:Q,"&lt;&gt;Error")+SUMIFS('2-3-6. Travel Costs&amp;CoS&amp;EC'!W:W,'2-3-6. Travel Costs&amp;CoS&amp;EC'!C:C,B24,'2-3-6. Travel Costs&amp;CoS&amp;EC'!B:B,$R$20,'2-3-6. Travel Costs&amp;CoS&amp;EC'!X:X,"&lt;&gt;Error")+SUMIFS('4. Equipment Costs'!R:R,'4. Equipment Costs'!C:C,B24,'4. Equipment Costs'!B:B,$R$20,'4. Equipment Costs'!S:S,"&lt;&gt;Error")+SUMIFS('5. Subcontracting Costs'!R:R,'5. Subcontracting Costs'!C:C,B24,'5. Subcontracting Costs'!B:B,$R$20,'5. Subcontracting Costs'!S:S,"&lt;&gt;Error")</f>
        <v>10786</v>
      </c>
      <c r="S24" s="304"/>
      <c r="T24" s="305"/>
      <c r="U24" s="160">
        <f t="shared" si="4"/>
        <v>24913</v>
      </c>
    </row>
    <row r="25" spans="2:21" x14ac:dyDescent="0.4">
      <c r="B25" s="180" t="s">
        <v>10</v>
      </c>
      <c r="C25" s="147" t="str">
        <f>IF('Final financial statement'!E27=0,"",'Final financial statement'!E27)</f>
        <v>Partner</v>
      </c>
      <c r="D25" s="297" t="str">
        <f>IF('Final financial statement'!D27=0,"",'Final financial statement'!D27)</f>
        <v>Israel</v>
      </c>
      <c r="E25" s="298"/>
      <c r="F25" s="303">
        <f>SUMIFS('1. Staff Costs'!P:P,'1. Staff Costs'!C:C,B25,'1. Staff Costs'!B:B,$F$20,'1. Staff Costs'!Q:Q,"&lt;&gt;Error")+SUMIFS('2-3-6. Travel Costs&amp;CoS&amp;EC'!W:W,'2-3-6. Travel Costs&amp;CoS&amp;EC'!C:C,B25,'2-3-6. Travel Costs&amp;CoS&amp;EC'!B:B,$F$20,'2-3-6. Travel Costs&amp;CoS&amp;EC'!X:X,"&lt;&gt;Error")+SUMIFS('4. Equipment Costs'!R:R,'4. Equipment Costs'!C:C,B25,'4. Equipment Costs'!B:B,$F$20,'4. Equipment Costs'!S:S,"&lt;&gt;Error")+SUMIFS('5. Subcontracting Costs'!R:R,'5. Subcontracting Costs'!C:C,B25,'5. Subcontracting Costs'!B:B,$F$20,'5. Subcontracting Costs'!S:S,"&lt;&gt;Error")</f>
        <v>0</v>
      </c>
      <c r="G25" s="304"/>
      <c r="H25" s="305"/>
      <c r="I25" s="303">
        <f>SUMIFS('1. Staff Costs'!P:P,'1. Staff Costs'!C:C,B25,'1. Staff Costs'!B:B,$I$20,'1. Staff Costs'!Q:Q,"&lt;&gt;Error")+SUMIFS('2-3-6. Travel Costs&amp;CoS&amp;EC'!W:W,'2-3-6. Travel Costs&amp;CoS&amp;EC'!C:C,B25,'2-3-6. Travel Costs&amp;CoS&amp;EC'!B:B,$I$20,'2-3-6. Travel Costs&amp;CoS&amp;EC'!X:X,"&lt;&gt;Error")+SUMIFS('4. Equipment Costs'!R:R,'4. Equipment Costs'!C:C,B25,'4. Equipment Costs'!B:B,$I$20,'4. Equipment Costs'!S:S,"&lt;&gt;Error")+SUMIFS('5. Subcontracting Costs'!R:R,'5. Subcontracting Costs'!C:C,B25,'5. Subcontracting Costs'!B:B,$I$20,'5. Subcontracting Costs'!S:S,"&lt;&gt;Error")</f>
        <v>24973.369999999995</v>
      </c>
      <c r="J25" s="304"/>
      <c r="K25" s="305"/>
      <c r="L25" s="303">
        <f>SUMIFS('1. Staff Costs'!P:P,'1. Staff Costs'!C:C,B25,'1. Staff Costs'!B:B,$L$20,'1. Staff Costs'!Q:Q,"&lt;&gt;Error")+SUMIFS('2-3-6. Travel Costs&amp;CoS&amp;EC'!W:W,'2-3-6. Travel Costs&amp;CoS&amp;EC'!C:C,B25,'2-3-6. Travel Costs&amp;CoS&amp;EC'!B:B,$L$20,'2-3-6. Travel Costs&amp;CoS&amp;EC'!X:X,"&lt;&gt;Error")+SUMIFS('4. Equipment Costs'!R:R,'4. Equipment Costs'!C:C,B25,'4. Equipment Costs'!B:B,$L$20,'4. Equipment Costs'!S:S,"&lt;&gt;Error")+SUMIFS('5. Subcontracting Costs'!R:R,'5. Subcontracting Costs'!C:C,B25,'5. Subcontracting Costs'!B:B,$L$20,'5. Subcontracting Costs'!S:S,"&lt;&gt;Error")</f>
        <v>0</v>
      </c>
      <c r="M25" s="304"/>
      <c r="N25" s="305"/>
      <c r="O25" s="303">
        <f>SUMIFS('1. Staff Costs'!P:P,'1. Staff Costs'!C:C,B25,'1. Staff Costs'!B:B,$O$20,'1. Staff Costs'!Q:Q,"&lt;&gt;Error")+SUMIFS('2-3-6. Travel Costs&amp;CoS&amp;EC'!W:W,'2-3-6. Travel Costs&amp;CoS&amp;EC'!C:C,B25,'2-3-6. Travel Costs&amp;CoS&amp;EC'!B:B,$O$20,'2-3-6. Travel Costs&amp;CoS&amp;EC'!X:X,"&lt;&gt;Error")+SUMIFS('4. Equipment Costs'!R:R,'4. Equipment Costs'!C:C,B25,'4. Equipment Costs'!B:B,$O$20,'4. Equipment Costs'!S:S,"&lt;&gt;Error")+SUMIFS('5. Subcontracting Costs'!R:R,'5. Subcontracting Costs'!C:C,B25,'5. Subcontracting Costs'!B:B,$O$20,'5. Subcontracting Costs'!S:S,"&lt;&gt;Error")</f>
        <v>0</v>
      </c>
      <c r="P25" s="304"/>
      <c r="Q25" s="305"/>
      <c r="R25" s="303">
        <f>SUMIFS('1. Staff Costs'!P:P,'1. Staff Costs'!C:C,B25,'1. Staff Costs'!B:B,$R$20,'1. Staff Costs'!Q:Q,"&lt;&gt;Error")+SUMIFS('2-3-6. Travel Costs&amp;CoS&amp;EC'!W:W,'2-3-6. Travel Costs&amp;CoS&amp;EC'!C:C,B25,'2-3-6. Travel Costs&amp;CoS&amp;EC'!B:B,$R$20,'2-3-6. Travel Costs&amp;CoS&amp;EC'!X:X,"&lt;&gt;Error")+SUMIFS('4. Equipment Costs'!R:R,'4. Equipment Costs'!C:C,B25,'4. Equipment Costs'!B:B,$R$20,'4. Equipment Costs'!S:S,"&lt;&gt;Error")+SUMIFS('5. Subcontracting Costs'!R:R,'5. Subcontracting Costs'!C:C,B25,'5. Subcontracting Costs'!B:B,$R$20,'5. Subcontracting Costs'!S:S,"&lt;&gt;Error")</f>
        <v>3904</v>
      </c>
      <c r="S25" s="304"/>
      <c r="T25" s="305"/>
      <c r="U25" s="160">
        <f t="shared" si="4"/>
        <v>28877.369999999995</v>
      </c>
    </row>
    <row r="26" spans="2:21" x14ac:dyDescent="0.4">
      <c r="B26" s="180" t="s">
        <v>11</v>
      </c>
      <c r="C26" s="147" t="str">
        <f>IF('Final financial statement'!E28=0,"",'Final financial statement'!E28)</f>
        <v>Partner</v>
      </c>
      <c r="D26" s="297" t="str">
        <f>IF('Final financial statement'!D28=0,"",'Final financial statement'!D28)</f>
        <v>Poland</v>
      </c>
      <c r="E26" s="298"/>
      <c r="F26" s="303">
        <f>SUMIFS('1. Staff Costs'!P:P,'1. Staff Costs'!C:C,B26,'1. Staff Costs'!B:B,$F$20,'1. Staff Costs'!Q:Q,"&lt;&gt;Error")+SUMIFS('2-3-6. Travel Costs&amp;CoS&amp;EC'!W:W,'2-3-6. Travel Costs&amp;CoS&amp;EC'!C:C,B26,'2-3-6. Travel Costs&amp;CoS&amp;EC'!B:B,$F$20,'2-3-6. Travel Costs&amp;CoS&amp;EC'!X:X,"&lt;&gt;Error")+SUMIFS('4. Equipment Costs'!R:R,'4. Equipment Costs'!C:C,B26,'4. Equipment Costs'!B:B,$F$20,'4. Equipment Costs'!S:S,"&lt;&gt;Error")+SUMIFS('5. Subcontracting Costs'!R:R,'5. Subcontracting Costs'!C:C,B26,'5. Subcontracting Costs'!B:B,$F$20,'5. Subcontracting Costs'!S:S,"&lt;&gt;Error")</f>
        <v>0</v>
      </c>
      <c r="G26" s="304"/>
      <c r="H26" s="305"/>
      <c r="I26" s="303">
        <f>SUMIFS('1. Staff Costs'!P:P,'1. Staff Costs'!C:C,B26,'1. Staff Costs'!B:B,$I$20,'1. Staff Costs'!Q:Q,"&lt;&gt;Error")+SUMIFS('2-3-6. Travel Costs&amp;CoS&amp;EC'!W:W,'2-3-6. Travel Costs&amp;CoS&amp;EC'!C:C,B26,'2-3-6. Travel Costs&amp;CoS&amp;EC'!B:B,$I$20,'2-3-6. Travel Costs&amp;CoS&amp;EC'!X:X,"&lt;&gt;Error")+SUMIFS('4. Equipment Costs'!R:R,'4. Equipment Costs'!C:C,B26,'4. Equipment Costs'!B:B,$I$20,'4. Equipment Costs'!S:S,"&lt;&gt;Error")+SUMIFS('5. Subcontracting Costs'!R:R,'5. Subcontracting Costs'!C:C,B26,'5. Subcontracting Costs'!B:B,$I$20,'5. Subcontracting Costs'!S:S,"&lt;&gt;Error")</f>
        <v>7696</v>
      </c>
      <c r="J26" s="304"/>
      <c r="K26" s="305"/>
      <c r="L26" s="303">
        <f>SUMIFS('1. Staff Costs'!P:P,'1. Staff Costs'!C:C,B26,'1. Staff Costs'!B:B,$L$20,'1. Staff Costs'!Q:Q,"&lt;&gt;Error")+SUMIFS('2-3-6. Travel Costs&amp;CoS&amp;EC'!W:W,'2-3-6. Travel Costs&amp;CoS&amp;EC'!C:C,B26,'2-3-6. Travel Costs&amp;CoS&amp;EC'!B:B,$L$20,'2-3-6. Travel Costs&amp;CoS&amp;EC'!X:X,"&lt;&gt;Error")+SUMIFS('4. Equipment Costs'!R:R,'4. Equipment Costs'!C:C,B26,'4. Equipment Costs'!B:B,$L$20,'4. Equipment Costs'!S:S,"&lt;&gt;Error")+SUMIFS('5. Subcontracting Costs'!R:R,'5. Subcontracting Costs'!C:C,B26,'5. Subcontracting Costs'!B:B,$L$20,'5. Subcontracting Costs'!S:S,"&lt;&gt;Error")</f>
        <v>0</v>
      </c>
      <c r="M26" s="304"/>
      <c r="N26" s="305"/>
      <c r="O26" s="303">
        <f>SUMIFS('1. Staff Costs'!P:P,'1. Staff Costs'!C:C,B26,'1. Staff Costs'!B:B,$O$20,'1. Staff Costs'!Q:Q,"&lt;&gt;Error")+SUMIFS('2-3-6. Travel Costs&amp;CoS&amp;EC'!W:W,'2-3-6. Travel Costs&amp;CoS&amp;EC'!C:C,B26,'2-3-6. Travel Costs&amp;CoS&amp;EC'!B:B,$O$20,'2-3-6. Travel Costs&amp;CoS&amp;EC'!X:X,"&lt;&gt;Error")+SUMIFS('4. Equipment Costs'!R:R,'4. Equipment Costs'!C:C,B26,'4. Equipment Costs'!B:B,$O$20,'4. Equipment Costs'!S:S,"&lt;&gt;Error")+SUMIFS('5. Subcontracting Costs'!R:R,'5. Subcontracting Costs'!C:C,B26,'5. Subcontracting Costs'!B:B,$O$20,'5. Subcontracting Costs'!S:S,"&lt;&gt;Error")</f>
        <v>0</v>
      </c>
      <c r="P26" s="304"/>
      <c r="Q26" s="305"/>
      <c r="R26" s="303">
        <f>SUMIFS('1. Staff Costs'!P:P,'1. Staff Costs'!C:C,B26,'1. Staff Costs'!B:B,$R$20,'1. Staff Costs'!Q:Q,"&lt;&gt;Error")+SUMIFS('2-3-6. Travel Costs&amp;CoS&amp;EC'!W:W,'2-3-6. Travel Costs&amp;CoS&amp;EC'!C:C,B26,'2-3-6. Travel Costs&amp;CoS&amp;EC'!B:B,$R$20,'2-3-6. Travel Costs&amp;CoS&amp;EC'!X:X,"&lt;&gt;Error")+SUMIFS('4. Equipment Costs'!R:R,'4. Equipment Costs'!C:C,B26,'4. Equipment Costs'!B:B,$R$20,'4. Equipment Costs'!S:S,"&lt;&gt;Error")+SUMIFS('5. Subcontracting Costs'!R:R,'5. Subcontracting Costs'!C:C,B26,'5. Subcontracting Costs'!B:B,$R$20,'5. Subcontracting Costs'!S:S,"&lt;&gt;Error")</f>
        <v>2706</v>
      </c>
      <c r="S26" s="304"/>
      <c r="T26" s="305"/>
      <c r="U26" s="160">
        <f t="shared" si="4"/>
        <v>10402</v>
      </c>
    </row>
    <row r="27" spans="2:21" x14ac:dyDescent="0.4">
      <c r="B27" s="180" t="s">
        <v>12</v>
      </c>
      <c r="C27" s="147" t="str">
        <f>IF('Final financial statement'!E29=0,"",'Final financial statement'!E29)</f>
        <v>Partner</v>
      </c>
      <c r="D27" s="297" t="str">
        <f>IF('Final financial statement'!D29=0,"",'Final financial statement'!D29)</f>
        <v>Israel</v>
      </c>
      <c r="E27" s="298"/>
      <c r="F27" s="303">
        <f>SUMIFS('1. Staff Costs'!P:P,'1. Staff Costs'!C:C,B27,'1. Staff Costs'!B:B,$F$20,'1. Staff Costs'!Q:Q,"&lt;&gt;Error")+SUMIFS('2-3-6. Travel Costs&amp;CoS&amp;EC'!W:W,'2-3-6. Travel Costs&amp;CoS&amp;EC'!C:C,B27,'2-3-6. Travel Costs&amp;CoS&amp;EC'!B:B,$F$20,'2-3-6. Travel Costs&amp;CoS&amp;EC'!X:X,"&lt;&gt;Error")+SUMIFS('4. Equipment Costs'!R:R,'4. Equipment Costs'!C:C,B27,'4. Equipment Costs'!B:B,$F$20,'4. Equipment Costs'!S:S,"&lt;&gt;Error")+SUMIFS('5. Subcontracting Costs'!R:R,'5. Subcontracting Costs'!C:C,B27,'5. Subcontracting Costs'!B:B,$F$20,'5. Subcontracting Costs'!S:S,"&lt;&gt;Error")</f>
        <v>0</v>
      </c>
      <c r="G27" s="304"/>
      <c r="H27" s="305"/>
      <c r="I27" s="303">
        <f>SUMIFS('1. Staff Costs'!P:P,'1. Staff Costs'!C:C,B27,'1. Staff Costs'!B:B,$I$20,'1. Staff Costs'!Q:Q,"&lt;&gt;Error")+SUMIFS('2-3-6. Travel Costs&amp;CoS&amp;EC'!W:W,'2-3-6. Travel Costs&amp;CoS&amp;EC'!C:C,B27,'2-3-6. Travel Costs&amp;CoS&amp;EC'!B:B,$I$20,'2-3-6. Travel Costs&amp;CoS&amp;EC'!X:X,"&lt;&gt;Error")+SUMIFS('4. Equipment Costs'!R:R,'4. Equipment Costs'!C:C,B27,'4. Equipment Costs'!B:B,$I$20,'4. Equipment Costs'!S:S,"&lt;&gt;Error")+SUMIFS('5. Subcontracting Costs'!R:R,'5. Subcontracting Costs'!C:C,B27,'5. Subcontracting Costs'!B:B,$I$20,'5. Subcontracting Costs'!S:S,"&lt;&gt;Error")</f>
        <v>23426.12</v>
      </c>
      <c r="J27" s="304"/>
      <c r="K27" s="305"/>
      <c r="L27" s="303">
        <f>SUMIFS('1. Staff Costs'!P:P,'1. Staff Costs'!C:C,B27,'1. Staff Costs'!B:B,$L$20,'1. Staff Costs'!Q:Q,"&lt;&gt;Error")+SUMIFS('2-3-6. Travel Costs&amp;CoS&amp;EC'!W:W,'2-3-6. Travel Costs&amp;CoS&amp;EC'!C:C,B27,'2-3-6. Travel Costs&amp;CoS&amp;EC'!B:B,$L$20,'2-3-6. Travel Costs&amp;CoS&amp;EC'!X:X,"&lt;&gt;Error")+SUMIFS('4. Equipment Costs'!R:R,'4. Equipment Costs'!C:C,B27,'4. Equipment Costs'!B:B,$L$20,'4. Equipment Costs'!S:S,"&lt;&gt;Error")+SUMIFS('5. Subcontracting Costs'!R:R,'5. Subcontracting Costs'!C:C,B27,'5. Subcontracting Costs'!B:B,$L$20,'5. Subcontracting Costs'!S:S,"&lt;&gt;Error")</f>
        <v>0</v>
      </c>
      <c r="M27" s="304"/>
      <c r="N27" s="305"/>
      <c r="O27" s="303">
        <f>SUMIFS('1. Staff Costs'!P:P,'1. Staff Costs'!C:C,B27,'1. Staff Costs'!B:B,$O$20,'1. Staff Costs'!Q:Q,"&lt;&gt;Error")+SUMIFS('2-3-6. Travel Costs&amp;CoS&amp;EC'!W:W,'2-3-6. Travel Costs&amp;CoS&amp;EC'!C:C,B27,'2-3-6. Travel Costs&amp;CoS&amp;EC'!B:B,$O$20,'2-3-6. Travel Costs&amp;CoS&amp;EC'!X:X,"&lt;&gt;Error")+SUMIFS('4. Equipment Costs'!R:R,'4. Equipment Costs'!C:C,B27,'4. Equipment Costs'!B:B,$O$20,'4. Equipment Costs'!S:S,"&lt;&gt;Error")+SUMIFS('5. Subcontracting Costs'!R:R,'5. Subcontracting Costs'!C:C,B27,'5. Subcontracting Costs'!B:B,$O$20,'5. Subcontracting Costs'!S:S,"&lt;&gt;Error")</f>
        <v>0</v>
      </c>
      <c r="P27" s="304"/>
      <c r="Q27" s="305"/>
      <c r="R27" s="303">
        <f>SUMIFS('1. Staff Costs'!P:P,'1. Staff Costs'!C:C,B27,'1. Staff Costs'!B:B,$R$20,'1. Staff Costs'!Q:Q,"&lt;&gt;Error")+SUMIFS('2-3-6. Travel Costs&amp;CoS&amp;EC'!W:W,'2-3-6. Travel Costs&amp;CoS&amp;EC'!C:C,B27,'2-3-6. Travel Costs&amp;CoS&amp;EC'!B:B,$R$20,'2-3-6. Travel Costs&amp;CoS&amp;EC'!X:X,"&lt;&gt;Error")+SUMIFS('4. Equipment Costs'!R:R,'4. Equipment Costs'!C:C,B27,'4. Equipment Costs'!B:B,$R$20,'4. Equipment Costs'!S:S,"&lt;&gt;Error")+SUMIFS('5. Subcontracting Costs'!R:R,'5. Subcontracting Costs'!C:C,B27,'5. Subcontracting Costs'!B:B,$R$20,'5. Subcontracting Costs'!S:S,"&lt;&gt;Error")</f>
        <v>0</v>
      </c>
      <c r="S27" s="304"/>
      <c r="T27" s="305"/>
      <c r="U27" s="160">
        <f t="shared" si="4"/>
        <v>23426.12</v>
      </c>
    </row>
    <row r="28" spans="2:21" x14ac:dyDescent="0.4">
      <c r="B28" s="180" t="s">
        <v>13</v>
      </c>
      <c r="C28" s="147" t="str">
        <f>IF('Final financial statement'!E30=0,"",'Final financial statement'!E30)</f>
        <v>Partner</v>
      </c>
      <c r="D28" s="297" t="str">
        <f>IF('Final financial statement'!D30=0,"",'Final financial statement'!D30)</f>
        <v>Sweden</v>
      </c>
      <c r="E28" s="298"/>
      <c r="F28" s="303">
        <f>SUMIFS('1. Staff Costs'!P:P,'1. Staff Costs'!C:C,B28,'1. Staff Costs'!B:B,$F$20,'1. Staff Costs'!Q:Q,"&lt;&gt;Error")+SUMIFS('2-3-6. Travel Costs&amp;CoS&amp;EC'!W:W,'2-3-6. Travel Costs&amp;CoS&amp;EC'!C:C,B28,'2-3-6. Travel Costs&amp;CoS&amp;EC'!B:B,$F$20,'2-3-6. Travel Costs&amp;CoS&amp;EC'!X:X,"&lt;&gt;Error")+SUMIFS('4. Equipment Costs'!R:R,'4. Equipment Costs'!C:C,B28,'4. Equipment Costs'!B:B,$F$20,'4. Equipment Costs'!S:S,"&lt;&gt;Error")+SUMIFS('5. Subcontracting Costs'!R:R,'5. Subcontracting Costs'!C:C,B28,'5. Subcontracting Costs'!B:B,$F$20,'5. Subcontracting Costs'!S:S,"&lt;&gt;Error")</f>
        <v>0</v>
      </c>
      <c r="G28" s="304"/>
      <c r="H28" s="305"/>
      <c r="I28" s="303">
        <f>SUMIFS('1. Staff Costs'!P:P,'1. Staff Costs'!C:C,B28,'1. Staff Costs'!B:B,$I$20,'1. Staff Costs'!Q:Q,"&lt;&gt;Error")+SUMIFS('2-3-6. Travel Costs&amp;CoS&amp;EC'!W:W,'2-3-6. Travel Costs&amp;CoS&amp;EC'!C:C,B28,'2-3-6. Travel Costs&amp;CoS&amp;EC'!B:B,$I$20,'2-3-6. Travel Costs&amp;CoS&amp;EC'!X:X,"&lt;&gt;Error")+SUMIFS('4. Equipment Costs'!R:R,'4. Equipment Costs'!C:C,B28,'4. Equipment Costs'!B:B,$I$20,'4. Equipment Costs'!S:S,"&lt;&gt;Error")+SUMIFS('5. Subcontracting Costs'!R:R,'5. Subcontracting Costs'!C:C,B28,'5. Subcontracting Costs'!B:B,$I$20,'5. Subcontracting Costs'!S:S,"&lt;&gt;Error")</f>
        <v>8044</v>
      </c>
      <c r="J28" s="304"/>
      <c r="K28" s="305"/>
      <c r="L28" s="303">
        <f>SUMIFS('1. Staff Costs'!P:P,'1. Staff Costs'!C:C,B28,'1. Staff Costs'!B:B,$L$20,'1. Staff Costs'!Q:Q,"&lt;&gt;Error")+SUMIFS('2-3-6. Travel Costs&amp;CoS&amp;EC'!W:W,'2-3-6. Travel Costs&amp;CoS&amp;EC'!C:C,B28,'2-3-6. Travel Costs&amp;CoS&amp;EC'!B:B,$L$20,'2-3-6. Travel Costs&amp;CoS&amp;EC'!X:X,"&lt;&gt;Error")+SUMIFS('4. Equipment Costs'!R:R,'4. Equipment Costs'!C:C,B28,'4. Equipment Costs'!B:B,$L$20,'4. Equipment Costs'!S:S,"&lt;&gt;Error")+SUMIFS('5. Subcontracting Costs'!R:R,'5. Subcontracting Costs'!C:C,B28,'5. Subcontracting Costs'!B:B,$L$20,'5. Subcontracting Costs'!S:S,"&lt;&gt;Error")</f>
        <v>1176</v>
      </c>
      <c r="M28" s="304"/>
      <c r="N28" s="305"/>
      <c r="O28" s="303">
        <f>SUMIFS('1. Staff Costs'!P:P,'1. Staff Costs'!C:C,B28,'1. Staff Costs'!B:B,$O$20,'1. Staff Costs'!Q:Q,"&lt;&gt;Error")+SUMIFS('2-3-6. Travel Costs&amp;CoS&amp;EC'!W:W,'2-3-6. Travel Costs&amp;CoS&amp;EC'!C:C,B28,'2-3-6. Travel Costs&amp;CoS&amp;EC'!B:B,$O$20,'2-3-6. Travel Costs&amp;CoS&amp;EC'!X:X,"&lt;&gt;Error")+SUMIFS('4. Equipment Costs'!R:R,'4. Equipment Costs'!C:C,B28,'4. Equipment Costs'!B:B,$O$20,'4. Equipment Costs'!S:S,"&lt;&gt;Error")+SUMIFS('5. Subcontracting Costs'!R:R,'5. Subcontracting Costs'!C:C,B28,'5. Subcontracting Costs'!B:B,$O$20,'5. Subcontracting Costs'!S:S,"&lt;&gt;Error")</f>
        <v>875</v>
      </c>
      <c r="P28" s="304"/>
      <c r="Q28" s="305"/>
      <c r="R28" s="303">
        <f>SUMIFS('1. Staff Costs'!P:P,'1. Staff Costs'!C:C,B28,'1. Staff Costs'!B:B,$R$20,'1. Staff Costs'!Q:Q,"&lt;&gt;Error")+SUMIFS('2-3-6. Travel Costs&amp;CoS&amp;EC'!W:W,'2-3-6. Travel Costs&amp;CoS&amp;EC'!C:C,B28,'2-3-6. Travel Costs&amp;CoS&amp;EC'!B:B,$R$20,'2-3-6. Travel Costs&amp;CoS&amp;EC'!X:X,"&lt;&gt;Error")+SUMIFS('4. Equipment Costs'!R:R,'4. Equipment Costs'!C:C,B28,'4. Equipment Costs'!B:B,$R$20,'4. Equipment Costs'!S:S,"&lt;&gt;Error")+SUMIFS('5. Subcontracting Costs'!R:R,'5. Subcontracting Costs'!C:C,B28,'5. Subcontracting Costs'!B:B,$R$20,'5. Subcontracting Costs'!S:S,"&lt;&gt;Error")</f>
        <v>10658</v>
      </c>
      <c r="S28" s="304"/>
      <c r="T28" s="305"/>
      <c r="U28" s="160">
        <f t="shared" si="4"/>
        <v>20753</v>
      </c>
    </row>
    <row r="29" spans="2:21" x14ac:dyDescent="0.4">
      <c r="B29" s="180" t="s">
        <v>14</v>
      </c>
      <c r="C29" s="147" t="str">
        <f>IF('Final financial statement'!E31=0,"",'Final financial statement'!E31)</f>
        <v>Partner</v>
      </c>
      <c r="D29" s="297" t="str">
        <f>IF('Final financial statement'!D31=0,"",'Final financial statement'!D31)</f>
        <v>Israel</v>
      </c>
      <c r="E29" s="298"/>
      <c r="F29" s="303">
        <f>SUMIFS('1. Staff Costs'!P:P,'1. Staff Costs'!C:C,B29,'1. Staff Costs'!B:B,$F$20,'1. Staff Costs'!Q:Q,"&lt;&gt;Error")+SUMIFS('2-3-6. Travel Costs&amp;CoS&amp;EC'!W:W,'2-3-6. Travel Costs&amp;CoS&amp;EC'!C:C,B29,'2-3-6. Travel Costs&amp;CoS&amp;EC'!B:B,$F$20,'2-3-6. Travel Costs&amp;CoS&amp;EC'!X:X,"&lt;&gt;Error")+SUMIFS('4. Equipment Costs'!R:R,'4. Equipment Costs'!C:C,B29,'4. Equipment Costs'!B:B,$F$20,'4. Equipment Costs'!S:S,"&lt;&gt;Error")+SUMIFS('5. Subcontracting Costs'!R:R,'5. Subcontracting Costs'!C:C,B29,'5. Subcontracting Costs'!B:B,$F$20,'5. Subcontracting Costs'!S:S,"&lt;&gt;Error")</f>
        <v>0</v>
      </c>
      <c r="G29" s="304"/>
      <c r="H29" s="305"/>
      <c r="I29" s="303">
        <f>SUMIFS('1. Staff Costs'!P:P,'1. Staff Costs'!C:C,B29,'1. Staff Costs'!B:B,$I$20,'1. Staff Costs'!Q:Q,"&lt;&gt;Error")+SUMIFS('2-3-6. Travel Costs&amp;CoS&amp;EC'!W:W,'2-3-6. Travel Costs&amp;CoS&amp;EC'!C:C,B29,'2-3-6. Travel Costs&amp;CoS&amp;EC'!B:B,$I$20,'2-3-6. Travel Costs&amp;CoS&amp;EC'!X:X,"&lt;&gt;Error")+SUMIFS('4. Equipment Costs'!R:R,'4. Equipment Costs'!C:C,B29,'4. Equipment Costs'!B:B,$I$20,'4. Equipment Costs'!S:S,"&lt;&gt;Error")+SUMIFS('5. Subcontracting Costs'!R:R,'5. Subcontracting Costs'!C:C,B29,'5. Subcontracting Costs'!B:B,$I$20,'5. Subcontracting Costs'!S:S,"&lt;&gt;Error")</f>
        <v>30435.16</v>
      </c>
      <c r="J29" s="304"/>
      <c r="K29" s="305"/>
      <c r="L29" s="303">
        <f>SUMIFS('1. Staff Costs'!P:P,'1. Staff Costs'!C:C,B29,'1. Staff Costs'!B:B,$L$20,'1. Staff Costs'!Q:Q,"&lt;&gt;Error")+SUMIFS('2-3-6. Travel Costs&amp;CoS&amp;EC'!W:W,'2-3-6. Travel Costs&amp;CoS&amp;EC'!C:C,B29,'2-3-6. Travel Costs&amp;CoS&amp;EC'!B:B,$L$20,'2-3-6. Travel Costs&amp;CoS&amp;EC'!X:X,"&lt;&gt;Error")+SUMIFS('4. Equipment Costs'!R:R,'4. Equipment Costs'!C:C,B29,'4. Equipment Costs'!B:B,$L$20,'4. Equipment Costs'!S:S,"&lt;&gt;Error")+SUMIFS('5. Subcontracting Costs'!R:R,'5. Subcontracting Costs'!C:C,B29,'5. Subcontracting Costs'!B:B,$L$20,'5. Subcontracting Costs'!S:S,"&lt;&gt;Error")</f>
        <v>2664</v>
      </c>
      <c r="M29" s="304"/>
      <c r="N29" s="305"/>
      <c r="O29" s="303">
        <f>SUMIFS('1. Staff Costs'!P:P,'1. Staff Costs'!C:C,B29,'1. Staff Costs'!B:B,$O$20,'1. Staff Costs'!Q:Q,"&lt;&gt;Error")+SUMIFS('2-3-6. Travel Costs&amp;CoS&amp;EC'!W:W,'2-3-6. Travel Costs&amp;CoS&amp;EC'!C:C,B29,'2-3-6. Travel Costs&amp;CoS&amp;EC'!B:B,$O$20,'2-3-6. Travel Costs&amp;CoS&amp;EC'!X:X,"&lt;&gt;Error")+SUMIFS('4. Equipment Costs'!R:R,'4. Equipment Costs'!C:C,B29,'4. Equipment Costs'!B:B,$O$20,'4. Equipment Costs'!S:S,"&lt;&gt;Error")+SUMIFS('5. Subcontracting Costs'!R:R,'5. Subcontracting Costs'!C:C,B29,'5. Subcontracting Costs'!B:B,$O$20,'5. Subcontracting Costs'!S:S,"&lt;&gt;Error")</f>
        <v>0</v>
      </c>
      <c r="P29" s="304"/>
      <c r="Q29" s="305"/>
      <c r="R29" s="303">
        <f>SUMIFS('1. Staff Costs'!P:P,'1. Staff Costs'!C:C,B29,'1. Staff Costs'!B:B,$R$20,'1. Staff Costs'!Q:Q,"&lt;&gt;Error")+SUMIFS('2-3-6. Travel Costs&amp;CoS&amp;EC'!W:W,'2-3-6. Travel Costs&amp;CoS&amp;EC'!C:C,B29,'2-3-6. Travel Costs&amp;CoS&amp;EC'!B:B,$R$20,'2-3-6. Travel Costs&amp;CoS&amp;EC'!X:X,"&lt;&gt;Error")+SUMIFS('4. Equipment Costs'!R:R,'4. Equipment Costs'!C:C,B29,'4. Equipment Costs'!B:B,$R$20,'4. Equipment Costs'!S:S,"&lt;&gt;Error")+SUMIFS('5. Subcontracting Costs'!R:R,'5. Subcontracting Costs'!C:C,B29,'5. Subcontracting Costs'!B:B,$R$20,'5. Subcontracting Costs'!S:S,"&lt;&gt;Error")</f>
        <v>11402.67</v>
      </c>
      <c r="S29" s="304"/>
      <c r="T29" s="305"/>
      <c r="U29" s="160">
        <f t="shared" si="4"/>
        <v>44501.83</v>
      </c>
    </row>
    <row r="30" spans="2:21" x14ac:dyDescent="0.4">
      <c r="B30" s="180" t="s">
        <v>15</v>
      </c>
      <c r="C30" s="147" t="str">
        <f>IF('Final financial statement'!E32=0,"",'Final financial statement'!E32)</f>
        <v>Partner</v>
      </c>
      <c r="D30" s="297" t="str">
        <f>IF('Final financial statement'!D32=0,"",'Final financial statement'!D32)</f>
        <v>Netherlands</v>
      </c>
      <c r="E30" s="298"/>
      <c r="F30" s="303">
        <f>SUMIFS('1. Staff Costs'!P:P,'1. Staff Costs'!C:C,B30,'1. Staff Costs'!B:B,$F$20,'1. Staff Costs'!Q:Q,"&lt;&gt;Error")+SUMIFS('2-3-6. Travel Costs&amp;CoS&amp;EC'!W:W,'2-3-6. Travel Costs&amp;CoS&amp;EC'!C:C,B30,'2-3-6. Travel Costs&amp;CoS&amp;EC'!B:B,$F$20,'2-3-6. Travel Costs&amp;CoS&amp;EC'!X:X,"&lt;&gt;Error")+SUMIFS('4. Equipment Costs'!R:R,'4. Equipment Costs'!C:C,B30,'4. Equipment Costs'!B:B,$F$20,'4. Equipment Costs'!S:S,"&lt;&gt;Error")+SUMIFS('5. Subcontracting Costs'!R:R,'5. Subcontracting Costs'!C:C,B30,'5. Subcontracting Costs'!B:B,$F$20,'5. Subcontracting Costs'!S:S,"&lt;&gt;Error")</f>
        <v>723</v>
      </c>
      <c r="G30" s="304"/>
      <c r="H30" s="305"/>
      <c r="I30" s="303">
        <f>SUMIFS('1. Staff Costs'!P:P,'1. Staff Costs'!C:C,B30,'1. Staff Costs'!B:B,$I$20,'1. Staff Costs'!Q:Q,"&lt;&gt;Error")+SUMIFS('2-3-6. Travel Costs&amp;CoS&amp;EC'!W:W,'2-3-6. Travel Costs&amp;CoS&amp;EC'!C:C,B30,'2-3-6. Travel Costs&amp;CoS&amp;EC'!B:B,$I$20,'2-3-6. Travel Costs&amp;CoS&amp;EC'!X:X,"&lt;&gt;Error")+SUMIFS('4. Equipment Costs'!R:R,'4. Equipment Costs'!C:C,B30,'4. Equipment Costs'!B:B,$I$20,'4. Equipment Costs'!S:S,"&lt;&gt;Error")+SUMIFS('5. Subcontracting Costs'!R:R,'5. Subcontracting Costs'!C:C,B30,'5. Subcontracting Costs'!B:B,$I$20,'5. Subcontracting Costs'!S:S,"&lt;&gt;Error")</f>
        <v>7507</v>
      </c>
      <c r="J30" s="304"/>
      <c r="K30" s="305"/>
      <c r="L30" s="303">
        <f>SUMIFS('1. Staff Costs'!P:P,'1. Staff Costs'!C:C,B30,'1. Staff Costs'!B:B,$L$20,'1. Staff Costs'!Q:Q,"&lt;&gt;Error")+SUMIFS('2-3-6. Travel Costs&amp;CoS&amp;EC'!W:W,'2-3-6. Travel Costs&amp;CoS&amp;EC'!C:C,B30,'2-3-6. Travel Costs&amp;CoS&amp;EC'!B:B,$L$20,'2-3-6. Travel Costs&amp;CoS&amp;EC'!X:X,"&lt;&gt;Error")+SUMIFS('4. Equipment Costs'!R:R,'4. Equipment Costs'!C:C,B30,'4. Equipment Costs'!B:B,$L$20,'4. Equipment Costs'!S:S,"&lt;&gt;Error")+SUMIFS('5. Subcontracting Costs'!R:R,'5. Subcontracting Costs'!C:C,B30,'5. Subcontracting Costs'!B:B,$L$20,'5. Subcontracting Costs'!S:S,"&lt;&gt;Error")</f>
        <v>0</v>
      </c>
      <c r="M30" s="304"/>
      <c r="N30" s="305"/>
      <c r="O30" s="303">
        <f>SUMIFS('1. Staff Costs'!P:P,'1. Staff Costs'!C:C,B30,'1. Staff Costs'!B:B,$O$20,'1. Staff Costs'!Q:Q,"&lt;&gt;Error")+SUMIFS('2-3-6. Travel Costs&amp;CoS&amp;EC'!W:W,'2-3-6. Travel Costs&amp;CoS&amp;EC'!C:C,B30,'2-3-6. Travel Costs&amp;CoS&amp;EC'!B:B,$O$20,'2-3-6. Travel Costs&amp;CoS&amp;EC'!X:X,"&lt;&gt;Error")+SUMIFS('4. Equipment Costs'!R:R,'4. Equipment Costs'!C:C,B30,'4. Equipment Costs'!B:B,$O$20,'4. Equipment Costs'!S:S,"&lt;&gt;Error")+SUMIFS('5. Subcontracting Costs'!R:R,'5. Subcontracting Costs'!C:C,B30,'5. Subcontracting Costs'!B:B,$O$20,'5. Subcontracting Costs'!S:S,"&lt;&gt;Error")</f>
        <v>0</v>
      </c>
      <c r="P30" s="304"/>
      <c r="Q30" s="305"/>
      <c r="R30" s="303">
        <f>SUMIFS('1. Staff Costs'!P:P,'1. Staff Costs'!C:C,B30,'1. Staff Costs'!B:B,$R$20,'1. Staff Costs'!Q:Q,"&lt;&gt;Error")+SUMIFS('2-3-6. Travel Costs&amp;CoS&amp;EC'!W:W,'2-3-6. Travel Costs&amp;CoS&amp;EC'!C:C,B30,'2-3-6. Travel Costs&amp;CoS&amp;EC'!B:B,$R$20,'2-3-6. Travel Costs&amp;CoS&amp;EC'!X:X,"&lt;&gt;Error")+SUMIFS('4. Equipment Costs'!R:R,'4. Equipment Costs'!C:C,B30,'4. Equipment Costs'!B:B,$R$20,'4. Equipment Costs'!S:S,"&lt;&gt;Error")+SUMIFS('5. Subcontracting Costs'!R:R,'5. Subcontracting Costs'!C:C,B30,'5. Subcontracting Costs'!B:B,$R$20,'5. Subcontracting Costs'!S:S,"&lt;&gt;Error")</f>
        <v>9807</v>
      </c>
      <c r="S30" s="304"/>
      <c r="T30" s="305"/>
      <c r="U30" s="160">
        <f t="shared" si="4"/>
        <v>18037</v>
      </c>
    </row>
    <row r="31" spans="2:21" x14ac:dyDescent="0.4">
      <c r="B31" s="180" t="s">
        <v>16</v>
      </c>
      <c r="C31" s="147" t="str">
        <f>IF('Final financial statement'!E33=0,"",'Final financial statement'!E33)</f>
        <v/>
      </c>
      <c r="D31" s="297" t="str">
        <f>IF('Final financial statement'!D33=0,"",'Final financial statement'!D33)</f>
        <v/>
      </c>
      <c r="E31" s="298"/>
      <c r="F31" s="303">
        <f>SUMIFS('1. Staff Costs'!P:P,'1. Staff Costs'!C:C,B31,'1. Staff Costs'!B:B,$F$20,'1. Staff Costs'!Q:Q,"&lt;&gt;Error")+SUMIFS('2-3-6. Travel Costs&amp;CoS&amp;EC'!W:W,'2-3-6. Travel Costs&amp;CoS&amp;EC'!C:C,B31,'2-3-6. Travel Costs&amp;CoS&amp;EC'!B:B,$F$20,'2-3-6. Travel Costs&amp;CoS&amp;EC'!X:X,"&lt;&gt;Error")+SUMIFS('4. Equipment Costs'!R:R,'4. Equipment Costs'!C:C,B31,'4. Equipment Costs'!B:B,$F$20,'4. Equipment Costs'!S:S,"&lt;&gt;Error")+SUMIFS('5. Subcontracting Costs'!R:R,'5. Subcontracting Costs'!C:C,B31,'5. Subcontracting Costs'!B:B,$F$20,'5. Subcontracting Costs'!S:S,"&lt;&gt;Error")</f>
        <v>0</v>
      </c>
      <c r="G31" s="304"/>
      <c r="H31" s="305"/>
      <c r="I31" s="303">
        <f>SUMIFS('1. Staff Costs'!P:P,'1. Staff Costs'!C:C,B31,'1. Staff Costs'!B:B,$I$20,'1. Staff Costs'!Q:Q,"&lt;&gt;Error")+SUMIFS('2-3-6. Travel Costs&amp;CoS&amp;EC'!W:W,'2-3-6. Travel Costs&amp;CoS&amp;EC'!C:C,B31,'2-3-6. Travel Costs&amp;CoS&amp;EC'!B:B,$I$20,'2-3-6. Travel Costs&amp;CoS&amp;EC'!X:X,"&lt;&gt;Error")+SUMIFS('4. Equipment Costs'!R:R,'4. Equipment Costs'!C:C,B31,'4. Equipment Costs'!B:B,$I$20,'4. Equipment Costs'!S:S,"&lt;&gt;Error")+SUMIFS('5. Subcontracting Costs'!R:R,'5. Subcontracting Costs'!C:C,B31,'5. Subcontracting Costs'!B:B,$I$20,'5. Subcontracting Costs'!S:S,"&lt;&gt;Error")</f>
        <v>0</v>
      </c>
      <c r="J31" s="304"/>
      <c r="K31" s="305"/>
      <c r="L31" s="303">
        <f>SUMIFS('1. Staff Costs'!P:P,'1. Staff Costs'!C:C,B31,'1. Staff Costs'!B:B,$L$20,'1. Staff Costs'!Q:Q,"&lt;&gt;Error")+SUMIFS('2-3-6. Travel Costs&amp;CoS&amp;EC'!W:W,'2-3-6. Travel Costs&amp;CoS&amp;EC'!C:C,B31,'2-3-6. Travel Costs&amp;CoS&amp;EC'!B:B,$L$20,'2-3-6. Travel Costs&amp;CoS&amp;EC'!X:X,"&lt;&gt;Error")+SUMIFS('4. Equipment Costs'!R:R,'4. Equipment Costs'!C:C,B31,'4. Equipment Costs'!B:B,$L$20,'4. Equipment Costs'!S:S,"&lt;&gt;Error")+SUMIFS('5. Subcontracting Costs'!R:R,'5. Subcontracting Costs'!C:C,B31,'5. Subcontracting Costs'!B:B,$L$20,'5. Subcontracting Costs'!S:S,"&lt;&gt;Error")</f>
        <v>0</v>
      </c>
      <c r="M31" s="304"/>
      <c r="N31" s="305"/>
      <c r="O31" s="303">
        <f>SUMIFS('1. Staff Costs'!P:P,'1. Staff Costs'!C:C,B31,'1. Staff Costs'!B:B,$O$20,'1. Staff Costs'!Q:Q,"&lt;&gt;Error")+SUMIFS('2-3-6. Travel Costs&amp;CoS&amp;EC'!W:W,'2-3-6. Travel Costs&amp;CoS&amp;EC'!C:C,B31,'2-3-6. Travel Costs&amp;CoS&amp;EC'!B:B,$O$20,'2-3-6. Travel Costs&amp;CoS&amp;EC'!X:X,"&lt;&gt;Error")+SUMIFS('4. Equipment Costs'!R:R,'4. Equipment Costs'!C:C,B31,'4. Equipment Costs'!B:B,$O$20,'4. Equipment Costs'!S:S,"&lt;&gt;Error")+SUMIFS('5. Subcontracting Costs'!R:R,'5. Subcontracting Costs'!C:C,B31,'5. Subcontracting Costs'!B:B,$O$20,'5. Subcontracting Costs'!S:S,"&lt;&gt;Error")</f>
        <v>0</v>
      </c>
      <c r="P31" s="304"/>
      <c r="Q31" s="305"/>
      <c r="R31" s="303">
        <f>SUMIFS('1. Staff Costs'!P:P,'1. Staff Costs'!C:C,B31,'1. Staff Costs'!B:B,$R$20,'1. Staff Costs'!Q:Q,"&lt;&gt;Error")+SUMIFS('2-3-6. Travel Costs&amp;CoS&amp;EC'!W:W,'2-3-6. Travel Costs&amp;CoS&amp;EC'!C:C,B31,'2-3-6. Travel Costs&amp;CoS&amp;EC'!B:B,$R$20,'2-3-6. Travel Costs&amp;CoS&amp;EC'!X:X,"&lt;&gt;Error")+SUMIFS('4. Equipment Costs'!R:R,'4. Equipment Costs'!C:C,B31,'4. Equipment Costs'!B:B,$R$20,'4. Equipment Costs'!S:S,"&lt;&gt;Error")+SUMIFS('5. Subcontracting Costs'!R:R,'5. Subcontracting Costs'!C:C,B31,'5. Subcontracting Costs'!B:B,$R$20,'5. Subcontracting Costs'!S:S,"&lt;&gt;Error")</f>
        <v>0</v>
      </c>
      <c r="S31" s="304"/>
      <c r="T31" s="305"/>
      <c r="U31" s="160">
        <f t="shared" si="4"/>
        <v>0</v>
      </c>
    </row>
    <row r="32" spans="2:21" x14ac:dyDescent="0.4">
      <c r="B32" s="180" t="s">
        <v>17</v>
      </c>
      <c r="C32" s="147" t="str">
        <f>IF('Final financial statement'!E34=0,"",'Final financial statement'!E34)</f>
        <v/>
      </c>
      <c r="D32" s="297" t="str">
        <f>IF('Final financial statement'!D34=0,"",'Final financial statement'!D34)</f>
        <v/>
      </c>
      <c r="E32" s="298"/>
      <c r="F32" s="303">
        <f>SUMIFS('1. Staff Costs'!P:P,'1. Staff Costs'!C:C,B32,'1. Staff Costs'!B:B,$F$20,'1. Staff Costs'!Q:Q,"&lt;&gt;Error")+SUMIFS('2-3-6. Travel Costs&amp;CoS&amp;EC'!W:W,'2-3-6. Travel Costs&amp;CoS&amp;EC'!C:C,B32,'2-3-6. Travel Costs&amp;CoS&amp;EC'!B:B,$F$20,'2-3-6. Travel Costs&amp;CoS&amp;EC'!X:X,"&lt;&gt;Error")+SUMIFS('4. Equipment Costs'!R:R,'4. Equipment Costs'!C:C,B32,'4. Equipment Costs'!B:B,$F$20,'4. Equipment Costs'!S:S,"&lt;&gt;Error")+SUMIFS('5. Subcontracting Costs'!R:R,'5. Subcontracting Costs'!C:C,B32,'5. Subcontracting Costs'!B:B,$F$20,'5. Subcontracting Costs'!S:S,"&lt;&gt;Error")</f>
        <v>0</v>
      </c>
      <c r="G32" s="304"/>
      <c r="H32" s="305"/>
      <c r="I32" s="303">
        <f>SUMIFS('1. Staff Costs'!P:P,'1. Staff Costs'!C:C,B32,'1. Staff Costs'!B:B,$I$20,'1. Staff Costs'!Q:Q,"&lt;&gt;Error")+SUMIFS('2-3-6. Travel Costs&amp;CoS&amp;EC'!W:W,'2-3-6. Travel Costs&amp;CoS&amp;EC'!C:C,B32,'2-3-6. Travel Costs&amp;CoS&amp;EC'!B:B,$I$20,'2-3-6. Travel Costs&amp;CoS&amp;EC'!X:X,"&lt;&gt;Error")+SUMIFS('4. Equipment Costs'!R:R,'4. Equipment Costs'!C:C,B32,'4. Equipment Costs'!B:B,$I$20,'4. Equipment Costs'!S:S,"&lt;&gt;Error")+SUMIFS('5. Subcontracting Costs'!R:R,'5. Subcontracting Costs'!C:C,B32,'5. Subcontracting Costs'!B:B,$I$20,'5. Subcontracting Costs'!S:S,"&lt;&gt;Error")</f>
        <v>0</v>
      </c>
      <c r="J32" s="304"/>
      <c r="K32" s="305"/>
      <c r="L32" s="303">
        <f>SUMIFS('1. Staff Costs'!P:P,'1. Staff Costs'!C:C,B32,'1. Staff Costs'!B:B,$L$20,'1. Staff Costs'!Q:Q,"&lt;&gt;Error")+SUMIFS('2-3-6. Travel Costs&amp;CoS&amp;EC'!W:W,'2-3-6. Travel Costs&amp;CoS&amp;EC'!C:C,B32,'2-3-6. Travel Costs&amp;CoS&amp;EC'!B:B,$L$20,'2-3-6. Travel Costs&amp;CoS&amp;EC'!X:X,"&lt;&gt;Error")+SUMIFS('4. Equipment Costs'!R:R,'4. Equipment Costs'!C:C,B32,'4. Equipment Costs'!B:B,$L$20,'4. Equipment Costs'!S:S,"&lt;&gt;Error")+SUMIFS('5. Subcontracting Costs'!R:R,'5. Subcontracting Costs'!C:C,B32,'5. Subcontracting Costs'!B:B,$L$20,'5. Subcontracting Costs'!S:S,"&lt;&gt;Error")</f>
        <v>0</v>
      </c>
      <c r="M32" s="304"/>
      <c r="N32" s="305"/>
      <c r="O32" s="303">
        <f>SUMIFS('1. Staff Costs'!P:P,'1. Staff Costs'!C:C,B32,'1. Staff Costs'!B:B,$O$20,'1. Staff Costs'!Q:Q,"&lt;&gt;Error")+SUMIFS('2-3-6. Travel Costs&amp;CoS&amp;EC'!W:W,'2-3-6. Travel Costs&amp;CoS&amp;EC'!C:C,B32,'2-3-6. Travel Costs&amp;CoS&amp;EC'!B:B,$O$20,'2-3-6. Travel Costs&amp;CoS&amp;EC'!X:X,"&lt;&gt;Error")+SUMIFS('4. Equipment Costs'!R:R,'4. Equipment Costs'!C:C,B32,'4. Equipment Costs'!B:B,$O$20,'4. Equipment Costs'!S:S,"&lt;&gt;Error")+SUMIFS('5. Subcontracting Costs'!R:R,'5. Subcontracting Costs'!C:C,B32,'5. Subcontracting Costs'!B:B,$O$20,'5. Subcontracting Costs'!S:S,"&lt;&gt;Error")</f>
        <v>0</v>
      </c>
      <c r="P32" s="304"/>
      <c r="Q32" s="305"/>
      <c r="R32" s="303">
        <f>SUMIFS('1. Staff Costs'!P:P,'1. Staff Costs'!C:C,B32,'1. Staff Costs'!B:B,$R$20,'1. Staff Costs'!Q:Q,"&lt;&gt;Error")+SUMIFS('2-3-6. Travel Costs&amp;CoS&amp;EC'!W:W,'2-3-6. Travel Costs&amp;CoS&amp;EC'!C:C,B32,'2-3-6. Travel Costs&amp;CoS&amp;EC'!B:B,$R$20,'2-3-6. Travel Costs&amp;CoS&amp;EC'!X:X,"&lt;&gt;Error")+SUMIFS('4. Equipment Costs'!R:R,'4. Equipment Costs'!C:C,B32,'4. Equipment Costs'!B:B,$R$20,'4. Equipment Costs'!S:S,"&lt;&gt;Error")+SUMIFS('5. Subcontracting Costs'!R:R,'5. Subcontracting Costs'!C:C,B32,'5. Subcontracting Costs'!B:B,$R$20,'5. Subcontracting Costs'!S:S,"&lt;&gt;Error")</f>
        <v>0</v>
      </c>
      <c r="S32" s="304"/>
      <c r="T32" s="305"/>
      <c r="U32" s="160">
        <f t="shared" si="4"/>
        <v>0</v>
      </c>
    </row>
    <row r="33" spans="2:21" x14ac:dyDescent="0.4">
      <c r="B33" s="180" t="s">
        <v>145</v>
      </c>
      <c r="C33" s="147" t="str">
        <f>IF('Final financial statement'!E35=0,"",'Final financial statement'!E35)</f>
        <v/>
      </c>
      <c r="D33" s="297" t="str">
        <f>IF('Final financial statement'!D35=0,"",'Final financial statement'!D35)</f>
        <v/>
      </c>
      <c r="E33" s="298"/>
      <c r="F33" s="303">
        <f>SUMIFS('1. Staff Costs'!P:P,'1. Staff Costs'!C:C,B33,'1. Staff Costs'!B:B,$F$20,'1. Staff Costs'!Q:Q,"&lt;&gt;Error")+SUMIFS('2-3-6. Travel Costs&amp;CoS&amp;EC'!W:W,'2-3-6. Travel Costs&amp;CoS&amp;EC'!C:C,B33,'2-3-6. Travel Costs&amp;CoS&amp;EC'!B:B,$F$20,'2-3-6. Travel Costs&amp;CoS&amp;EC'!X:X,"&lt;&gt;Error")+SUMIFS('4. Equipment Costs'!R:R,'4. Equipment Costs'!C:C,B33,'4. Equipment Costs'!B:B,$F$20,'4. Equipment Costs'!S:S,"&lt;&gt;Error")+SUMIFS('5. Subcontracting Costs'!R:R,'5. Subcontracting Costs'!C:C,B33,'5. Subcontracting Costs'!B:B,$F$20,'5. Subcontracting Costs'!S:S,"&lt;&gt;Error")</f>
        <v>0</v>
      </c>
      <c r="G33" s="304"/>
      <c r="H33" s="305"/>
      <c r="I33" s="303">
        <f>SUMIFS('1. Staff Costs'!P:P,'1. Staff Costs'!C:C,B33,'1. Staff Costs'!B:B,$I$20,'1. Staff Costs'!Q:Q,"&lt;&gt;Error")+SUMIFS('2-3-6. Travel Costs&amp;CoS&amp;EC'!W:W,'2-3-6. Travel Costs&amp;CoS&amp;EC'!C:C,B33,'2-3-6. Travel Costs&amp;CoS&amp;EC'!B:B,$I$20,'2-3-6. Travel Costs&amp;CoS&amp;EC'!X:X,"&lt;&gt;Error")+SUMIFS('4. Equipment Costs'!R:R,'4. Equipment Costs'!C:C,B33,'4. Equipment Costs'!B:B,$I$20,'4. Equipment Costs'!S:S,"&lt;&gt;Error")+SUMIFS('5. Subcontracting Costs'!R:R,'5. Subcontracting Costs'!C:C,B33,'5. Subcontracting Costs'!B:B,$I$20,'5. Subcontracting Costs'!S:S,"&lt;&gt;Error")</f>
        <v>0</v>
      </c>
      <c r="J33" s="304"/>
      <c r="K33" s="305"/>
      <c r="L33" s="303">
        <f>SUMIFS('1. Staff Costs'!P:P,'1. Staff Costs'!C:C,B33,'1. Staff Costs'!B:B,$L$20,'1. Staff Costs'!Q:Q,"&lt;&gt;Error")+SUMIFS('2-3-6. Travel Costs&amp;CoS&amp;EC'!W:W,'2-3-6. Travel Costs&amp;CoS&amp;EC'!C:C,B33,'2-3-6. Travel Costs&amp;CoS&amp;EC'!B:B,$L$20,'2-3-6. Travel Costs&amp;CoS&amp;EC'!X:X,"&lt;&gt;Error")+SUMIFS('4. Equipment Costs'!R:R,'4. Equipment Costs'!C:C,B33,'4. Equipment Costs'!B:B,$L$20,'4. Equipment Costs'!S:S,"&lt;&gt;Error")+SUMIFS('5. Subcontracting Costs'!R:R,'5. Subcontracting Costs'!C:C,B33,'5. Subcontracting Costs'!B:B,$L$20,'5. Subcontracting Costs'!S:S,"&lt;&gt;Error")</f>
        <v>0</v>
      </c>
      <c r="M33" s="304"/>
      <c r="N33" s="305"/>
      <c r="O33" s="303">
        <f>SUMIFS('1. Staff Costs'!P:P,'1. Staff Costs'!C:C,B33,'1. Staff Costs'!B:B,$O$20,'1. Staff Costs'!Q:Q,"&lt;&gt;Error")+SUMIFS('2-3-6. Travel Costs&amp;CoS&amp;EC'!W:W,'2-3-6. Travel Costs&amp;CoS&amp;EC'!C:C,B33,'2-3-6. Travel Costs&amp;CoS&amp;EC'!B:B,$O$20,'2-3-6. Travel Costs&amp;CoS&amp;EC'!X:X,"&lt;&gt;Error")+SUMIFS('4. Equipment Costs'!R:R,'4. Equipment Costs'!C:C,B33,'4. Equipment Costs'!B:B,$O$20,'4. Equipment Costs'!S:S,"&lt;&gt;Error")+SUMIFS('5. Subcontracting Costs'!R:R,'5. Subcontracting Costs'!C:C,B33,'5. Subcontracting Costs'!B:B,$O$20,'5. Subcontracting Costs'!S:S,"&lt;&gt;Error")</f>
        <v>0</v>
      </c>
      <c r="P33" s="304"/>
      <c r="Q33" s="305"/>
      <c r="R33" s="303">
        <f>SUMIFS('1. Staff Costs'!P:P,'1. Staff Costs'!C:C,B33,'1. Staff Costs'!B:B,$R$20,'1. Staff Costs'!Q:Q,"&lt;&gt;Error")+SUMIFS('2-3-6. Travel Costs&amp;CoS&amp;EC'!W:W,'2-3-6. Travel Costs&amp;CoS&amp;EC'!C:C,B33,'2-3-6. Travel Costs&amp;CoS&amp;EC'!B:B,$R$20,'2-3-6. Travel Costs&amp;CoS&amp;EC'!X:X,"&lt;&gt;Error")+SUMIFS('4. Equipment Costs'!R:R,'4. Equipment Costs'!C:C,B33,'4. Equipment Costs'!B:B,$R$20,'4. Equipment Costs'!S:S,"&lt;&gt;Error")+SUMIFS('5. Subcontracting Costs'!R:R,'5. Subcontracting Costs'!C:C,B33,'5. Subcontracting Costs'!B:B,$R$20,'5. Subcontracting Costs'!S:S,"&lt;&gt;Error")</f>
        <v>0</v>
      </c>
      <c r="S33" s="304"/>
      <c r="T33" s="305"/>
      <c r="U33" s="160">
        <f t="shared" si="4"/>
        <v>0</v>
      </c>
    </row>
    <row r="34" spans="2:21" x14ac:dyDescent="0.4">
      <c r="B34" s="180" t="s">
        <v>18</v>
      </c>
      <c r="C34" s="147" t="str">
        <f>IF('Final financial statement'!E36=0,"",'Final financial statement'!E36)</f>
        <v/>
      </c>
      <c r="D34" s="297" t="str">
        <f>IF('Final financial statement'!D36=0,"",'Final financial statement'!D36)</f>
        <v/>
      </c>
      <c r="E34" s="298"/>
      <c r="F34" s="303">
        <f>SUMIFS('1. Staff Costs'!P:P,'1. Staff Costs'!C:C,B34,'1. Staff Costs'!B:B,$F$20,'1. Staff Costs'!Q:Q,"&lt;&gt;Error")+SUMIFS('2-3-6. Travel Costs&amp;CoS&amp;EC'!W:W,'2-3-6. Travel Costs&amp;CoS&amp;EC'!C:C,B34,'2-3-6. Travel Costs&amp;CoS&amp;EC'!B:B,$F$20,'2-3-6. Travel Costs&amp;CoS&amp;EC'!X:X,"&lt;&gt;Error")+SUMIFS('4. Equipment Costs'!R:R,'4. Equipment Costs'!C:C,B34,'4. Equipment Costs'!B:B,$F$20,'4. Equipment Costs'!S:S,"&lt;&gt;Error")+SUMIFS('5. Subcontracting Costs'!R:R,'5. Subcontracting Costs'!C:C,B34,'5. Subcontracting Costs'!B:B,$F$20,'5. Subcontracting Costs'!S:S,"&lt;&gt;Error")</f>
        <v>0</v>
      </c>
      <c r="G34" s="304"/>
      <c r="H34" s="305"/>
      <c r="I34" s="303">
        <f>SUMIFS('1. Staff Costs'!P:P,'1. Staff Costs'!C:C,B34,'1. Staff Costs'!B:B,$I$20,'1. Staff Costs'!Q:Q,"&lt;&gt;Error")+SUMIFS('2-3-6. Travel Costs&amp;CoS&amp;EC'!W:W,'2-3-6. Travel Costs&amp;CoS&amp;EC'!C:C,B34,'2-3-6. Travel Costs&amp;CoS&amp;EC'!B:B,$I$20,'2-3-6. Travel Costs&amp;CoS&amp;EC'!X:X,"&lt;&gt;Error")+SUMIFS('4. Equipment Costs'!R:R,'4. Equipment Costs'!C:C,B34,'4. Equipment Costs'!B:B,$I$20,'4. Equipment Costs'!S:S,"&lt;&gt;Error")+SUMIFS('5. Subcontracting Costs'!R:R,'5. Subcontracting Costs'!C:C,B34,'5. Subcontracting Costs'!B:B,$I$20,'5. Subcontracting Costs'!S:S,"&lt;&gt;Error")</f>
        <v>0</v>
      </c>
      <c r="J34" s="304"/>
      <c r="K34" s="305"/>
      <c r="L34" s="303">
        <f>SUMIFS('1. Staff Costs'!P:P,'1. Staff Costs'!C:C,B34,'1. Staff Costs'!B:B,$L$20,'1. Staff Costs'!Q:Q,"&lt;&gt;Error")+SUMIFS('2-3-6. Travel Costs&amp;CoS&amp;EC'!W:W,'2-3-6. Travel Costs&amp;CoS&amp;EC'!C:C,B34,'2-3-6. Travel Costs&amp;CoS&amp;EC'!B:B,$L$20,'2-3-6. Travel Costs&amp;CoS&amp;EC'!X:X,"&lt;&gt;Error")+SUMIFS('4. Equipment Costs'!R:R,'4. Equipment Costs'!C:C,B34,'4. Equipment Costs'!B:B,$L$20,'4. Equipment Costs'!S:S,"&lt;&gt;Error")+SUMIFS('5. Subcontracting Costs'!R:R,'5. Subcontracting Costs'!C:C,B34,'5. Subcontracting Costs'!B:B,$L$20,'5. Subcontracting Costs'!S:S,"&lt;&gt;Error")</f>
        <v>0</v>
      </c>
      <c r="M34" s="304"/>
      <c r="N34" s="305"/>
      <c r="O34" s="303">
        <f>SUMIFS('1. Staff Costs'!P:P,'1. Staff Costs'!C:C,B34,'1. Staff Costs'!B:B,$O$20,'1. Staff Costs'!Q:Q,"&lt;&gt;Error")+SUMIFS('2-3-6. Travel Costs&amp;CoS&amp;EC'!W:W,'2-3-6. Travel Costs&amp;CoS&amp;EC'!C:C,B34,'2-3-6. Travel Costs&amp;CoS&amp;EC'!B:B,$O$20,'2-3-6. Travel Costs&amp;CoS&amp;EC'!X:X,"&lt;&gt;Error")+SUMIFS('4. Equipment Costs'!R:R,'4. Equipment Costs'!C:C,B34,'4. Equipment Costs'!B:B,$O$20,'4. Equipment Costs'!S:S,"&lt;&gt;Error")+SUMIFS('5. Subcontracting Costs'!R:R,'5. Subcontracting Costs'!C:C,B34,'5. Subcontracting Costs'!B:B,$O$20,'5. Subcontracting Costs'!S:S,"&lt;&gt;Error")</f>
        <v>0</v>
      </c>
      <c r="P34" s="304"/>
      <c r="Q34" s="305"/>
      <c r="R34" s="303">
        <f>SUMIFS('1. Staff Costs'!P:P,'1. Staff Costs'!C:C,B34,'1. Staff Costs'!B:B,$R$20,'1. Staff Costs'!Q:Q,"&lt;&gt;Error")+SUMIFS('2-3-6. Travel Costs&amp;CoS&amp;EC'!W:W,'2-3-6. Travel Costs&amp;CoS&amp;EC'!C:C,B34,'2-3-6. Travel Costs&amp;CoS&amp;EC'!B:B,$R$20,'2-3-6. Travel Costs&amp;CoS&amp;EC'!X:X,"&lt;&gt;Error")+SUMIFS('4. Equipment Costs'!R:R,'4. Equipment Costs'!C:C,B34,'4. Equipment Costs'!B:B,$R$20,'4. Equipment Costs'!S:S,"&lt;&gt;Error")+SUMIFS('5. Subcontracting Costs'!R:R,'5. Subcontracting Costs'!C:C,B34,'5. Subcontracting Costs'!B:B,$R$20,'5. Subcontracting Costs'!S:S,"&lt;&gt;Error")</f>
        <v>0</v>
      </c>
      <c r="S34" s="304"/>
      <c r="T34" s="305"/>
      <c r="U34" s="160">
        <f t="shared" si="4"/>
        <v>0</v>
      </c>
    </row>
    <row r="35" spans="2:21" x14ac:dyDescent="0.4">
      <c r="B35" s="180" t="s">
        <v>19</v>
      </c>
      <c r="C35" s="147" t="str">
        <f>IF('Final financial statement'!E37=0,"",'Final financial statement'!E37)</f>
        <v/>
      </c>
      <c r="D35" s="297" t="str">
        <f>IF('Final financial statement'!D37=0,"",'Final financial statement'!D37)</f>
        <v/>
      </c>
      <c r="E35" s="298"/>
      <c r="F35" s="303">
        <f>SUMIFS('1. Staff Costs'!P:P,'1. Staff Costs'!C:C,B35,'1. Staff Costs'!B:B,$F$20,'1. Staff Costs'!Q:Q,"&lt;&gt;Error")+SUMIFS('2-3-6. Travel Costs&amp;CoS&amp;EC'!W:W,'2-3-6. Travel Costs&amp;CoS&amp;EC'!C:C,B35,'2-3-6. Travel Costs&amp;CoS&amp;EC'!B:B,$F$20,'2-3-6. Travel Costs&amp;CoS&amp;EC'!X:X,"&lt;&gt;Error")+SUMIFS('4. Equipment Costs'!R:R,'4. Equipment Costs'!C:C,B35,'4. Equipment Costs'!B:B,$F$20,'4. Equipment Costs'!S:S,"&lt;&gt;Error")+SUMIFS('5. Subcontracting Costs'!R:R,'5. Subcontracting Costs'!C:C,B35,'5. Subcontracting Costs'!B:B,$F$20,'5. Subcontracting Costs'!S:S,"&lt;&gt;Error")</f>
        <v>0</v>
      </c>
      <c r="G35" s="304"/>
      <c r="H35" s="305"/>
      <c r="I35" s="303">
        <f>SUMIFS('1. Staff Costs'!P:P,'1. Staff Costs'!C:C,B35,'1. Staff Costs'!B:B,$I$20,'1. Staff Costs'!Q:Q,"&lt;&gt;Error")+SUMIFS('2-3-6. Travel Costs&amp;CoS&amp;EC'!W:W,'2-3-6. Travel Costs&amp;CoS&amp;EC'!C:C,B35,'2-3-6. Travel Costs&amp;CoS&amp;EC'!B:B,$I$20,'2-3-6. Travel Costs&amp;CoS&amp;EC'!X:X,"&lt;&gt;Error")+SUMIFS('4. Equipment Costs'!R:R,'4. Equipment Costs'!C:C,B35,'4. Equipment Costs'!B:B,$I$20,'4. Equipment Costs'!S:S,"&lt;&gt;Error")+SUMIFS('5. Subcontracting Costs'!R:R,'5. Subcontracting Costs'!C:C,B35,'5. Subcontracting Costs'!B:B,$I$20,'5. Subcontracting Costs'!S:S,"&lt;&gt;Error")</f>
        <v>0</v>
      </c>
      <c r="J35" s="304"/>
      <c r="K35" s="305"/>
      <c r="L35" s="303">
        <f>SUMIFS('1. Staff Costs'!P:P,'1. Staff Costs'!C:C,B35,'1. Staff Costs'!B:B,$L$20,'1. Staff Costs'!Q:Q,"&lt;&gt;Error")+SUMIFS('2-3-6. Travel Costs&amp;CoS&amp;EC'!W:W,'2-3-6. Travel Costs&amp;CoS&amp;EC'!C:C,B35,'2-3-6. Travel Costs&amp;CoS&amp;EC'!B:B,$L$20,'2-3-6. Travel Costs&amp;CoS&amp;EC'!X:X,"&lt;&gt;Error")+SUMIFS('4. Equipment Costs'!R:R,'4. Equipment Costs'!C:C,B35,'4. Equipment Costs'!B:B,$L$20,'4. Equipment Costs'!S:S,"&lt;&gt;Error")+SUMIFS('5. Subcontracting Costs'!R:R,'5. Subcontracting Costs'!C:C,B35,'5. Subcontracting Costs'!B:B,$L$20,'5. Subcontracting Costs'!S:S,"&lt;&gt;Error")</f>
        <v>0</v>
      </c>
      <c r="M35" s="304"/>
      <c r="N35" s="305"/>
      <c r="O35" s="303">
        <f>SUMIFS('1. Staff Costs'!P:P,'1. Staff Costs'!C:C,B35,'1. Staff Costs'!B:B,$O$20,'1. Staff Costs'!Q:Q,"&lt;&gt;Error")+SUMIFS('2-3-6. Travel Costs&amp;CoS&amp;EC'!W:W,'2-3-6. Travel Costs&amp;CoS&amp;EC'!C:C,B35,'2-3-6. Travel Costs&amp;CoS&amp;EC'!B:B,$O$20,'2-3-6. Travel Costs&amp;CoS&amp;EC'!X:X,"&lt;&gt;Error")+SUMIFS('4. Equipment Costs'!R:R,'4. Equipment Costs'!C:C,B35,'4. Equipment Costs'!B:B,$O$20,'4. Equipment Costs'!S:S,"&lt;&gt;Error")+SUMIFS('5. Subcontracting Costs'!R:R,'5. Subcontracting Costs'!C:C,B35,'5. Subcontracting Costs'!B:B,$O$20,'5. Subcontracting Costs'!S:S,"&lt;&gt;Error")</f>
        <v>0</v>
      </c>
      <c r="P35" s="304"/>
      <c r="Q35" s="305"/>
      <c r="R35" s="303">
        <f>SUMIFS('1. Staff Costs'!P:P,'1. Staff Costs'!C:C,B35,'1. Staff Costs'!B:B,$R$20,'1. Staff Costs'!Q:Q,"&lt;&gt;Error")+SUMIFS('2-3-6. Travel Costs&amp;CoS&amp;EC'!W:W,'2-3-6. Travel Costs&amp;CoS&amp;EC'!C:C,B35,'2-3-6. Travel Costs&amp;CoS&amp;EC'!B:B,$R$20,'2-3-6. Travel Costs&amp;CoS&amp;EC'!X:X,"&lt;&gt;Error")+SUMIFS('4. Equipment Costs'!R:R,'4. Equipment Costs'!C:C,B35,'4. Equipment Costs'!B:B,$R$20,'4. Equipment Costs'!S:S,"&lt;&gt;Error")+SUMIFS('5. Subcontracting Costs'!R:R,'5. Subcontracting Costs'!C:C,B35,'5. Subcontracting Costs'!B:B,$R$20,'5. Subcontracting Costs'!S:S,"&lt;&gt;Error")</f>
        <v>0</v>
      </c>
      <c r="S35" s="304"/>
      <c r="T35" s="305"/>
      <c r="U35" s="160">
        <f t="shared" si="4"/>
        <v>0</v>
      </c>
    </row>
    <row r="36" spans="2:21" x14ac:dyDescent="0.4">
      <c r="B36" s="180" t="s">
        <v>20</v>
      </c>
      <c r="C36" s="147" t="str">
        <f>IF('Final financial statement'!E38=0,"",'Final financial statement'!E38)</f>
        <v/>
      </c>
      <c r="D36" s="297" t="str">
        <f>IF('Final financial statement'!D38=0,"",'Final financial statement'!D38)</f>
        <v/>
      </c>
      <c r="E36" s="298"/>
      <c r="F36" s="303">
        <f>SUMIFS('1. Staff Costs'!P:P,'1. Staff Costs'!C:C,B36,'1. Staff Costs'!B:B,$F$20,'1. Staff Costs'!Q:Q,"&lt;&gt;Error")+SUMIFS('2-3-6. Travel Costs&amp;CoS&amp;EC'!W:W,'2-3-6. Travel Costs&amp;CoS&amp;EC'!C:C,B36,'2-3-6. Travel Costs&amp;CoS&amp;EC'!B:B,$F$20,'2-3-6. Travel Costs&amp;CoS&amp;EC'!X:X,"&lt;&gt;Error")+SUMIFS('4. Equipment Costs'!R:R,'4. Equipment Costs'!C:C,B36,'4. Equipment Costs'!B:B,$F$20,'4. Equipment Costs'!S:S,"&lt;&gt;Error")+SUMIFS('5. Subcontracting Costs'!R:R,'5. Subcontracting Costs'!C:C,B36,'5. Subcontracting Costs'!B:B,$F$20,'5. Subcontracting Costs'!S:S,"&lt;&gt;Error")</f>
        <v>0</v>
      </c>
      <c r="G36" s="304"/>
      <c r="H36" s="305"/>
      <c r="I36" s="303">
        <f>SUMIFS('1. Staff Costs'!P:P,'1. Staff Costs'!C:C,B36,'1. Staff Costs'!B:B,$I$20,'1. Staff Costs'!Q:Q,"&lt;&gt;Error")+SUMIFS('2-3-6. Travel Costs&amp;CoS&amp;EC'!W:W,'2-3-6. Travel Costs&amp;CoS&amp;EC'!C:C,B36,'2-3-6. Travel Costs&amp;CoS&amp;EC'!B:B,$I$20,'2-3-6. Travel Costs&amp;CoS&amp;EC'!X:X,"&lt;&gt;Error")+SUMIFS('4. Equipment Costs'!R:R,'4. Equipment Costs'!C:C,B36,'4. Equipment Costs'!B:B,$I$20,'4. Equipment Costs'!S:S,"&lt;&gt;Error")+SUMIFS('5. Subcontracting Costs'!R:R,'5. Subcontracting Costs'!C:C,B36,'5. Subcontracting Costs'!B:B,$I$20,'5. Subcontracting Costs'!S:S,"&lt;&gt;Error")</f>
        <v>0</v>
      </c>
      <c r="J36" s="304"/>
      <c r="K36" s="305"/>
      <c r="L36" s="303">
        <f>SUMIFS('1. Staff Costs'!P:P,'1. Staff Costs'!C:C,B36,'1. Staff Costs'!B:B,$L$20,'1. Staff Costs'!Q:Q,"&lt;&gt;Error")+SUMIFS('2-3-6. Travel Costs&amp;CoS&amp;EC'!W:W,'2-3-6. Travel Costs&amp;CoS&amp;EC'!C:C,B36,'2-3-6. Travel Costs&amp;CoS&amp;EC'!B:B,$L$20,'2-3-6. Travel Costs&amp;CoS&amp;EC'!X:X,"&lt;&gt;Error")+SUMIFS('4. Equipment Costs'!R:R,'4. Equipment Costs'!C:C,B36,'4. Equipment Costs'!B:B,$L$20,'4. Equipment Costs'!S:S,"&lt;&gt;Error")+SUMIFS('5. Subcontracting Costs'!R:R,'5. Subcontracting Costs'!C:C,B36,'5. Subcontracting Costs'!B:B,$L$20,'5. Subcontracting Costs'!S:S,"&lt;&gt;Error")</f>
        <v>0</v>
      </c>
      <c r="M36" s="304"/>
      <c r="N36" s="305"/>
      <c r="O36" s="303">
        <f>SUMIFS('1. Staff Costs'!P:P,'1. Staff Costs'!C:C,B36,'1. Staff Costs'!B:B,$O$20,'1. Staff Costs'!Q:Q,"&lt;&gt;Error")+SUMIFS('2-3-6. Travel Costs&amp;CoS&amp;EC'!W:W,'2-3-6. Travel Costs&amp;CoS&amp;EC'!C:C,B36,'2-3-6. Travel Costs&amp;CoS&amp;EC'!B:B,$O$20,'2-3-6. Travel Costs&amp;CoS&amp;EC'!X:X,"&lt;&gt;Error")+SUMIFS('4. Equipment Costs'!R:R,'4. Equipment Costs'!C:C,B36,'4. Equipment Costs'!B:B,$O$20,'4. Equipment Costs'!S:S,"&lt;&gt;Error")+SUMIFS('5. Subcontracting Costs'!R:R,'5. Subcontracting Costs'!C:C,B36,'5. Subcontracting Costs'!B:B,$O$20,'5. Subcontracting Costs'!S:S,"&lt;&gt;Error")</f>
        <v>0</v>
      </c>
      <c r="P36" s="304"/>
      <c r="Q36" s="305"/>
      <c r="R36" s="303">
        <f>SUMIFS('1. Staff Costs'!P:P,'1. Staff Costs'!C:C,B36,'1. Staff Costs'!B:B,$R$20,'1. Staff Costs'!Q:Q,"&lt;&gt;Error")+SUMIFS('2-3-6. Travel Costs&amp;CoS&amp;EC'!W:W,'2-3-6. Travel Costs&amp;CoS&amp;EC'!C:C,B36,'2-3-6. Travel Costs&amp;CoS&amp;EC'!B:B,$R$20,'2-3-6. Travel Costs&amp;CoS&amp;EC'!X:X,"&lt;&gt;Error")+SUMIFS('4. Equipment Costs'!R:R,'4. Equipment Costs'!C:C,B36,'4. Equipment Costs'!B:B,$R$20,'4. Equipment Costs'!S:S,"&lt;&gt;Error")+SUMIFS('5. Subcontracting Costs'!R:R,'5. Subcontracting Costs'!C:C,B36,'5. Subcontracting Costs'!B:B,$R$20,'5. Subcontracting Costs'!S:S,"&lt;&gt;Error")</f>
        <v>0</v>
      </c>
      <c r="S36" s="304"/>
      <c r="T36" s="305"/>
      <c r="U36" s="160">
        <f t="shared" si="4"/>
        <v>0</v>
      </c>
    </row>
    <row r="37" spans="2:21" x14ac:dyDescent="0.4">
      <c r="B37" s="180" t="s">
        <v>21</v>
      </c>
      <c r="C37" s="147" t="str">
        <f>IF('Final financial statement'!E39=0,"",'Final financial statement'!E39)</f>
        <v/>
      </c>
      <c r="D37" s="297" t="str">
        <f>IF('Final financial statement'!D39=0,"",'Final financial statement'!D39)</f>
        <v/>
      </c>
      <c r="E37" s="298"/>
      <c r="F37" s="303">
        <f>SUMIFS('1. Staff Costs'!P:P,'1. Staff Costs'!C:C,B37,'1. Staff Costs'!B:B,$F$20,'1. Staff Costs'!Q:Q,"&lt;&gt;Error")+SUMIFS('2-3-6. Travel Costs&amp;CoS&amp;EC'!W:W,'2-3-6. Travel Costs&amp;CoS&amp;EC'!C:C,B37,'2-3-6. Travel Costs&amp;CoS&amp;EC'!B:B,$F$20,'2-3-6. Travel Costs&amp;CoS&amp;EC'!X:X,"&lt;&gt;Error")+SUMIFS('4. Equipment Costs'!R:R,'4. Equipment Costs'!C:C,B37,'4. Equipment Costs'!B:B,$F$20,'4. Equipment Costs'!S:S,"&lt;&gt;Error")+SUMIFS('5. Subcontracting Costs'!R:R,'5. Subcontracting Costs'!C:C,B37,'5. Subcontracting Costs'!B:B,$F$20,'5. Subcontracting Costs'!S:S,"&lt;&gt;Error")</f>
        <v>0</v>
      </c>
      <c r="G37" s="304"/>
      <c r="H37" s="305"/>
      <c r="I37" s="303">
        <f>SUMIFS('1. Staff Costs'!P:P,'1. Staff Costs'!C:C,B37,'1. Staff Costs'!B:B,$I$20,'1. Staff Costs'!Q:Q,"&lt;&gt;Error")+SUMIFS('2-3-6. Travel Costs&amp;CoS&amp;EC'!W:W,'2-3-6. Travel Costs&amp;CoS&amp;EC'!C:C,B37,'2-3-6. Travel Costs&amp;CoS&amp;EC'!B:B,$I$20,'2-3-6. Travel Costs&amp;CoS&amp;EC'!X:X,"&lt;&gt;Error")+SUMIFS('4. Equipment Costs'!R:R,'4. Equipment Costs'!C:C,B37,'4. Equipment Costs'!B:B,$I$20,'4. Equipment Costs'!S:S,"&lt;&gt;Error")+SUMIFS('5. Subcontracting Costs'!R:R,'5. Subcontracting Costs'!C:C,B37,'5. Subcontracting Costs'!B:B,$I$20,'5. Subcontracting Costs'!S:S,"&lt;&gt;Error")</f>
        <v>0</v>
      </c>
      <c r="J37" s="304"/>
      <c r="K37" s="305"/>
      <c r="L37" s="303">
        <f>SUMIFS('1. Staff Costs'!P:P,'1. Staff Costs'!C:C,B37,'1. Staff Costs'!B:B,$L$20,'1. Staff Costs'!Q:Q,"&lt;&gt;Error")+SUMIFS('2-3-6. Travel Costs&amp;CoS&amp;EC'!W:W,'2-3-6. Travel Costs&amp;CoS&amp;EC'!C:C,B37,'2-3-6. Travel Costs&amp;CoS&amp;EC'!B:B,$L$20,'2-3-6. Travel Costs&amp;CoS&amp;EC'!X:X,"&lt;&gt;Error")+SUMIFS('4. Equipment Costs'!R:R,'4. Equipment Costs'!C:C,B37,'4. Equipment Costs'!B:B,$L$20,'4. Equipment Costs'!S:S,"&lt;&gt;Error")+SUMIFS('5. Subcontracting Costs'!R:R,'5. Subcontracting Costs'!C:C,B37,'5. Subcontracting Costs'!B:B,$L$20,'5. Subcontracting Costs'!S:S,"&lt;&gt;Error")</f>
        <v>0</v>
      </c>
      <c r="M37" s="304"/>
      <c r="N37" s="305"/>
      <c r="O37" s="303">
        <f>SUMIFS('1. Staff Costs'!P:P,'1. Staff Costs'!C:C,B37,'1. Staff Costs'!B:B,$O$20,'1. Staff Costs'!Q:Q,"&lt;&gt;Error")+SUMIFS('2-3-6. Travel Costs&amp;CoS&amp;EC'!W:W,'2-3-6. Travel Costs&amp;CoS&amp;EC'!C:C,B37,'2-3-6. Travel Costs&amp;CoS&amp;EC'!B:B,$O$20,'2-3-6. Travel Costs&amp;CoS&amp;EC'!X:X,"&lt;&gt;Error")+SUMIFS('4. Equipment Costs'!R:R,'4. Equipment Costs'!C:C,B37,'4. Equipment Costs'!B:B,$O$20,'4. Equipment Costs'!S:S,"&lt;&gt;Error")+SUMIFS('5. Subcontracting Costs'!R:R,'5. Subcontracting Costs'!C:C,B37,'5. Subcontracting Costs'!B:B,$O$20,'5. Subcontracting Costs'!S:S,"&lt;&gt;Error")</f>
        <v>0</v>
      </c>
      <c r="P37" s="304"/>
      <c r="Q37" s="305"/>
      <c r="R37" s="303">
        <f>SUMIFS('1. Staff Costs'!P:P,'1. Staff Costs'!C:C,B37,'1. Staff Costs'!B:B,$R$20,'1. Staff Costs'!Q:Q,"&lt;&gt;Error")+SUMIFS('2-3-6. Travel Costs&amp;CoS&amp;EC'!W:W,'2-3-6. Travel Costs&amp;CoS&amp;EC'!C:C,B37,'2-3-6. Travel Costs&amp;CoS&amp;EC'!B:B,$R$20,'2-3-6. Travel Costs&amp;CoS&amp;EC'!X:X,"&lt;&gt;Error")+SUMIFS('4. Equipment Costs'!R:R,'4. Equipment Costs'!C:C,B37,'4. Equipment Costs'!B:B,$R$20,'4. Equipment Costs'!S:S,"&lt;&gt;Error")+SUMIFS('5. Subcontracting Costs'!R:R,'5. Subcontracting Costs'!C:C,B37,'5. Subcontracting Costs'!B:B,$R$20,'5. Subcontracting Costs'!S:S,"&lt;&gt;Error")</f>
        <v>0</v>
      </c>
      <c r="S37" s="304"/>
      <c r="T37" s="305"/>
      <c r="U37" s="160">
        <f t="shared" si="4"/>
        <v>0</v>
      </c>
    </row>
    <row r="38" spans="2:21" x14ac:dyDescent="0.4">
      <c r="B38" s="180" t="s">
        <v>22</v>
      </c>
      <c r="C38" s="147" t="str">
        <f>IF('Final financial statement'!E40=0,"",'Final financial statement'!E40)</f>
        <v/>
      </c>
      <c r="D38" s="297" t="str">
        <f>IF('Final financial statement'!D40=0,"",'Final financial statement'!D40)</f>
        <v/>
      </c>
      <c r="E38" s="298"/>
      <c r="F38" s="303">
        <f>SUMIFS('1. Staff Costs'!P:P,'1. Staff Costs'!C:C,B38,'1. Staff Costs'!B:B,$F$20,'1. Staff Costs'!Q:Q,"&lt;&gt;Error")+SUMIFS('2-3-6. Travel Costs&amp;CoS&amp;EC'!W:W,'2-3-6. Travel Costs&amp;CoS&amp;EC'!C:C,B38,'2-3-6. Travel Costs&amp;CoS&amp;EC'!B:B,$F$20,'2-3-6. Travel Costs&amp;CoS&amp;EC'!X:X,"&lt;&gt;Error")+SUMIFS('4. Equipment Costs'!R:R,'4. Equipment Costs'!C:C,B38,'4. Equipment Costs'!B:B,$F$20,'4. Equipment Costs'!S:S,"&lt;&gt;Error")+SUMIFS('5. Subcontracting Costs'!R:R,'5. Subcontracting Costs'!C:C,B38,'5. Subcontracting Costs'!B:B,$F$20,'5. Subcontracting Costs'!S:S,"&lt;&gt;Error")</f>
        <v>0</v>
      </c>
      <c r="G38" s="304"/>
      <c r="H38" s="305"/>
      <c r="I38" s="303">
        <f>SUMIFS('1. Staff Costs'!P:P,'1. Staff Costs'!C:C,B38,'1. Staff Costs'!B:B,$I$20,'1. Staff Costs'!Q:Q,"&lt;&gt;Error")+SUMIFS('2-3-6. Travel Costs&amp;CoS&amp;EC'!W:W,'2-3-6. Travel Costs&amp;CoS&amp;EC'!C:C,B38,'2-3-6. Travel Costs&amp;CoS&amp;EC'!B:B,$I$20,'2-3-6. Travel Costs&amp;CoS&amp;EC'!X:X,"&lt;&gt;Error")+SUMIFS('4. Equipment Costs'!R:R,'4. Equipment Costs'!C:C,B38,'4. Equipment Costs'!B:B,$I$20,'4. Equipment Costs'!S:S,"&lt;&gt;Error")+SUMIFS('5. Subcontracting Costs'!R:R,'5. Subcontracting Costs'!C:C,B38,'5. Subcontracting Costs'!B:B,$I$20,'5. Subcontracting Costs'!S:S,"&lt;&gt;Error")</f>
        <v>0</v>
      </c>
      <c r="J38" s="304"/>
      <c r="K38" s="305"/>
      <c r="L38" s="303">
        <f>SUMIFS('1. Staff Costs'!P:P,'1. Staff Costs'!C:C,B38,'1. Staff Costs'!B:B,$L$20,'1. Staff Costs'!Q:Q,"&lt;&gt;Error")+SUMIFS('2-3-6. Travel Costs&amp;CoS&amp;EC'!W:W,'2-3-6. Travel Costs&amp;CoS&amp;EC'!C:C,B38,'2-3-6. Travel Costs&amp;CoS&amp;EC'!B:B,$L$20,'2-3-6. Travel Costs&amp;CoS&amp;EC'!X:X,"&lt;&gt;Error")+SUMIFS('4. Equipment Costs'!R:R,'4. Equipment Costs'!C:C,B38,'4. Equipment Costs'!B:B,$L$20,'4. Equipment Costs'!S:S,"&lt;&gt;Error")+SUMIFS('5. Subcontracting Costs'!R:R,'5. Subcontracting Costs'!C:C,B38,'5. Subcontracting Costs'!B:B,$L$20,'5. Subcontracting Costs'!S:S,"&lt;&gt;Error")</f>
        <v>0</v>
      </c>
      <c r="M38" s="304"/>
      <c r="N38" s="305"/>
      <c r="O38" s="303">
        <f>SUMIFS('1. Staff Costs'!P:P,'1. Staff Costs'!C:C,B38,'1. Staff Costs'!B:B,$O$20,'1. Staff Costs'!Q:Q,"&lt;&gt;Error")+SUMIFS('2-3-6. Travel Costs&amp;CoS&amp;EC'!W:W,'2-3-6. Travel Costs&amp;CoS&amp;EC'!C:C,B38,'2-3-6. Travel Costs&amp;CoS&amp;EC'!B:B,$O$20,'2-3-6. Travel Costs&amp;CoS&amp;EC'!X:X,"&lt;&gt;Error")+SUMIFS('4. Equipment Costs'!R:R,'4. Equipment Costs'!C:C,B38,'4. Equipment Costs'!B:B,$O$20,'4. Equipment Costs'!S:S,"&lt;&gt;Error")+SUMIFS('5. Subcontracting Costs'!R:R,'5. Subcontracting Costs'!C:C,B38,'5. Subcontracting Costs'!B:B,$O$20,'5. Subcontracting Costs'!S:S,"&lt;&gt;Error")</f>
        <v>0</v>
      </c>
      <c r="P38" s="304"/>
      <c r="Q38" s="305"/>
      <c r="R38" s="303">
        <f>SUMIFS('1. Staff Costs'!P:P,'1. Staff Costs'!C:C,B38,'1. Staff Costs'!B:B,$R$20,'1. Staff Costs'!Q:Q,"&lt;&gt;Error")+SUMIFS('2-3-6. Travel Costs&amp;CoS&amp;EC'!W:W,'2-3-6. Travel Costs&amp;CoS&amp;EC'!C:C,B38,'2-3-6. Travel Costs&amp;CoS&amp;EC'!B:B,$R$20,'2-3-6. Travel Costs&amp;CoS&amp;EC'!X:X,"&lt;&gt;Error")+SUMIFS('4. Equipment Costs'!R:R,'4. Equipment Costs'!C:C,B38,'4. Equipment Costs'!B:B,$R$20,'4. Equipment Costs'!S:S,"&lt;&gt;Error")+SUMIFS('5. Subcontracting Costs'!R:R,'5. Subcontracting Costs'!C:C,B38,'5. Subcontracting Costs'!B:B,$R$20,'5. Subcontracting Costs'!S:S,"&lt;&gt;Error")</f>
        <v>0</v>
      </c>
      <c r="S38" s="304"/>
      <c r="T38" s="305"/>
      <c r="U38" s="160">
        <f t="shared" si="4"/>
        <v>0</v>
      </c>
    </row>
    <row r="39" spans="2:21" x14ac:dyDescent="0.4">
      <c r="B39" s="180" t="s">
        <v>23</v>
      </c>
      <c r="C39" s="147" t="str">
        <f>IF('Final financial statement'!E41=0,"",'Final financial statement'!E41)</f>
        <v/>
      </c>
      <c r="D39" s="297" t="str">
        <f>IF('Final financial statement'!D41=0,"",'Final financial statement'!D41)</f>
        <v/>
      </c>
      <c r="E39" s="298"/>
      <c r="F39" s="303">
        <f>SUMIFS('1. Staff Costs'!P:P,'1. Staff Costs'!C:C,B39,'1. Staff Costs'!B:B,$F$20,'1. Staff Costs'!Q:Q,"&lt;&gt;Error")+SUMIFS('2-3-6. Travel Costs&amp;CoS&amp;EC'!W:W,'2-3-6. Travel Costs&amp;CoS&amp;EC'!C:C,B39,'2-3-6. Travel Costs&amp;CoS&amp;EC'!B:B,$F$20,'2-3-6. Travel Costs&amp;CoS&amp;EC'!X:X,"&lt;&gt;Error")+SUMIFS('4. Equipment Costs'!R:R,'4. Equipment Costs'!C:C,B39,'4. Equipment Costs'!B:B,$F$20,'4. Equipment Costs'!S:S,"&lt;&gt;Error")+SUMIFS('5. Subcontracting Costs'!R:R,'5. Subcontracting Costs'!C:C,B39,'5. Subcontracting Costs'!B:B,$F$20,'5. Subcontracting Costs'!S:S,"&lt;&gt;Error")</f>
        <v>0</v>
      </c>
      <c r="G39" s="304"/>
      <c r="H39" s="305"/>
      <c r="I39" s="303">
        <f>SUMIFS('1. Staff Costs'!P:P,'1. Staff Costs'!C:C,B39,'1. Staff Costs'!B:B,$I$20,'1. Staff Costs'!Q:Q,"&lt;&gt;Error")+SUMIFS('2-3-6. Travel Costs&amp;CoS&amp;EC'!W:W,'2-3-6. Travel Costs&amp;CoS&amp;EC'!C:C,B39,'2-3-6. Travel Costs&amp;CoS&amp;EC'!B:B,$I$20,'2-3-6. Travel Costs&amp;CoS&amp;EC'!X:X,"&lt;&gt;Error")+SUMIFS('4. Equipment Costs'!R:R,'4. Equipment Costs'!C:C,B39,'4. Equipment Costs'!B:B,$I$20,'4. Equipment Costs'!S:S,"&lt;&gt;Error")+SUMIFS('5. Subcontracting Costs'!R:R,'5. Subcontracting Costs'!C:C,B39,'5. Subcontracting Costs'!B:B,$I$20,'5. Subcontracting Costs'!S:S,"&lt;&gt;Error")</f>
        <v>0</v>
      </c>
      <c r="J39" s="304"/>
      <c r="K39" s="305"/>
      <c r="L39" s="303">
        <f>SUMIFS('1. Staff Costs'!P:P,'1. Staff Costs'!C:C,B39,'1. Staff Costs'!B:B,$L$20,'1. Staff Costs'!Q:Q,"&lt;&gt;Error")+SUMIFS('2-3-6. Travel Costs&amp;CoS&amp;EC'!W:W,'2-3-6. Travel Costs&amp;CoS&amp;EC'!C:C,B39,'2-3-6. Travel Costs&amp;CoS&amp;EC'!B:B,$L$20,'2-3-6. Travel Costs&amp;CoS&amp;EC'!X:X,"&lt;&gt;Error")+SUMIFS('4. Equipment Costs'!R:R,'4. Equipment Costs'!C:C,B39,'4. Equipment Costs'!B:B,$L$20,'4. Equipment Costs'!S:S,"&lt;&gt;Error")+SUMIFS('5. Subcontracting Costs'!R:R,'5. Subcontracting Costs'!C:C,B39,'5. Subcontracting Costs'!B:B,$L$20,'5. Subcontracting Costs'!S:S,"&lt;&gt;Error")</f>
        <v>0</v>
      </c>
      <c r="M39" s="304"/>
      <c r="N39" s="305"/>
      <c r="O39" s="303">
        <f>SUMIFS('1. Staff Costs'!P:P,'1. Staff Costs'!C:C,B39,'1. Staff Costs'!B:B,$O$20,'1. Staff Costs'!Q:Q,"&lt;&gt;Error")+SUMIFS('2-3-6. Travel Costs&amp;CoS&amp;EC'!W:W,'2-3-6. Travel Costs&amp;CoS&amp;EC'!C:C,B39,'2-3-6. Travel Costs&amp;CoS&amp;EC'!B:B,$O$20,'2-3-6. Travel Costs&amp;CoS&amp;EC'!X:X,"&lt;&gt;Error")+SUMIFS('4. Equipment Costs'!R:R,'4. Equipment Costs'!C:C,B39,'4. Equipment Costs'!B:B,$O$20,'4. Equipment Costs'!S:S,"&lt;&gt;Error")+SUMIFS('5. Subcontracting Costs'!R:R,'5. Subcontracting Costs'!C:C,B39,'5. Subcontracting Costs'!B:B,$O$20,'5. Subcontracting Costs'!S:S,"&lt;&gt;Error")</f>
        <v>0</v>
      </c>
      <c r="P39" s="304"/>
      <c r="Q39" s="305"/>
      <c r="R39" s="303">
        <f>SUMIFS('1. Staff Costs'!P:P,'1. Staff Costs'!C:C,B39,'1. Staff Costs'!B:B,$R$20,'1. Staff Costs'!Q:Q,"&lt;&gt;Error")+SUMIFS('2-3-6. Travel Costs&amp;CoS&amp;EC'!W:W,'2-3-6. Travel Costs&amp;CoS&amp;EC'!C:C,B39,'2-3-6. Travel Costs&amp;CoS&amp;EC'!B:B,$R$20,'2-3-6. Travel Costs&amp;CoS&amp;EC'!X:X,"&lt;&gt;Error")+SUMIFS('4. Equipment Costs'!R:R,'4. Equipment Costs'!C:C,B39,'4. Equipment Costs'!B:B,$R$20,'4. Equipment Costs'!S:S,"&lt;&gt;Error")+SUMIFS('5. Subcontracting Costs'!R:R,'5. Subcontracting Costs'!C:C,B39,'5. Subcontracting Costs'!B:B,$R$20,'5. Subcontracting Costs'!S:S,"&lt;&gt;Error")</f>
        <v>0</v>
      </c>
      <c r="S39" s="304"/>
      <c r="T39" s="305"/>
      <c r="U39" s="160">
        <f t="shared" si="4"/>
        <v>0</v>
      </c>
    </row>
    <row r="40" spans="2:21" x14ac:dyDescent="0.4">
      <c r="B40" s="180" t="s">
        <v>24</v>
      </c>
      <c r="C40" s="147" t="str">
        <f>IF('Final financial statement'!E42=0,"",'Final financial statement'!E42)</f>
        <v/>
      </c>
      <c r="D40" s="297" t="str">
        <f>IF('Final financial statement'!D42=0,"",'Final financial statement'!D42)</f>
        <v/>
      </c>
      <c r="E40" s="298"/>
      <c r="F40" s="303">
        <f>SUMIFS('1. Staff Costs'!P:P,'1. Staff Costs'!C:C,B40,'1. Staff Costs'!B:B,$F$20,'1. Staff Costs'!Q:Q,"&lt;&gt;Error")+SUMIFS('2-3-6. Travel Costs&amp;CoS&amp;EC'!W:W,'2-3-6. Travel Costs&amp;CoS&amp;EC'!C:C,B40,'2-3-6. Travel Costs&amp;CoS&amp;EC'!B:B,$F$20,'2-3-6. Travel Costs&amp;CoS&amp;EC'!X:X,"&lt;&gt;Error")+SUMIFS('4. Equipment Costs'!R:R,'4. Equipment Costs'!C:C,B40,'4. Equipment Costs'!B:B,$F$20,'4. Equipment Costs'!S:S,"&lt;&gt;Error")+SUMIFS('5. Subcontracting Costs'!R:R,'5. Subcontracting Costs'!C:C,B40,'5. Subcontracting Costs'!B:B,$F$20,'5. Subcontracting Costs'!S:S,"&lt;&gt;Error")</f>
        <v>0</v>
      </c>
      <c r="G40" s="304"/>
      <c r="H40" s="305"/>
      <c r="I40" s="303">
        <f>SUMIFS('1. Staff Costs'!P:P,'1. Staff Costs'!C:C,B40,'1. Staff Costs'!B:B,$I$20,'1. Staff Costs'!Q:Q,"&lt;&gt;Error")+SUMIFS('2-3-6. Travel Costs&amp;CoS&amp;EC'!W:W,'2-3-6. Travel Costs&amp;CoS&amp;EC'!C:C,B40,'2-3-6. Travel Costs&amp;CoS&amp;EC'!B:B,$I$20,'2-3-6. Travel Costs&amp;CoS&amp;EC'!X:X,"&lt;&gt;Error")+SUMIFS('4. Equipment Costs'!R:R,'4. Equipment Costs'!C:C,B40,'4. Equipment Costs'!B:B,$I$20,'4. Equipment Costs'!S:S,"&lt;&gt;Error")+SUMIFS('5. Subcontracting Costs'!R:R,'5. Subcontracting Costs'!C:C,B40,'5. Subcontracting Costs'!B:B,$I$20,'5. Subcontracting Costs'!S:S,"&lt;&gt;Error")</f>
        <v>0</v>
      </c>
      <c r="J40" s="304"/>
      <c r="K40" s="305"/>
      <c r="L40" s="303">
        <f>SUMIFS('1. Staff Costs'!P:P,'1. Staff Costs'!C:C,B40,'1. Staff Costs'!B:B,$L$20,'1. Staff Costs'!Q:Q,"&lt;&gt;Error")+SUMIFS('2-3-6. Travel Costs&amp;CoS&amp;EC'!W:W,'2-3-6. Travel Costs&amp;CoS&amp;EC'!C:C,B40,'2-3-6. Travel Costs&amp;CoS&amp;EC'!B:B,$L$20,'2-3-6. Travel Costs&amp;CoS&amp;EC'!X:X,"&lt;&gt;Error")+SUMIFS('4. Equipment Costs'!R:R,'4. Equipment Costs'!C:C,B40,'4. Equipment Costs'!B:B,$L$20,'4. Equipment Costs'!S:S,"&lt;&gt;Error")+SUMIFS('5. Subcontracting Costs'!R:R,'5. Subcontracting Costs'!C:C,B40,'5. Subcontracting Costs'!B:B,$L$20,'5. Subcontracting Costs'!S:S,"&lt;&gt;Error")</f>
        <v>0</v>
      </c>
      <c r="M40" s="304"/>
      <c r="N40" s="305"/>
      <c r="O40" s="303">
        <f>SUMIFS('1. Staff Costs'!P:P,'1. Staff Costs'!C:C,B40,'1. Staff Costs'!B:B,$O$20,'1. Staff Costs'!Q:Q,"&lt;&gt;Error")+SUMIFS('2-3-6. Travel Costs&amp;CoS&amp;EC'!W:W,'2-3-6. Travel Costs&amp;CoS&amp;EC'!C:C,B40,'2-3-6. Travel Costs&amp;CoS&amp;EC'!B:B,$O$20,'2-3-6. Travel Costs&amp;CoS&amp;EC'!X:X,"&lt;&gt;Error")+SUMIFS('4. Equipment Costs'!R:R,'4. Equipment Costs'!C:C,B40,'4. Equipment Costs'!B:B,$O$20,'4. Equipment Costs'!S:S,"&lt;&gt;Error")+SUMIFS('5. Subcontracting Costs'!R:R,'5. Subcontracting Costs'!C:C,B40,'5. Subcontracting Costs'!B:B,$O$20,'5. Subcontracting Costs'!S:S,"&lt;&gt;Error")</f>
        <v>0</v>
      </c>
      <c r="P40" s="304"/>
      <c r="Q40" s="305"/>
      <c r="R40" s="303">
        <f>SUMIFS('1. Staff Costs'!P:P,'1. Staff Costs'!C:C,B40,'1. Staff Costs'!B:B,$R$20,'1. Staff Costs'!Q:Q,"&lt;&gt;Error")+SUMIFS('2-3-6. Travel Costs&amp;CoS&amp;EC'!W:W,'2-3-6. Travel Costs&amp;CoS&amp;EC'!C:C,B40,'2-3-6. Travel Costs&amp;CoS&amp;EC'!B:B,$R$20,'2-3-6. Travel Costs&amp;CoS&amp;EC'!X:X,"&lt;&gt;Error")+SUMIFS('4. Equipment Costs'!R:R,'4. Equipment Costs'!C:C,B40,'4. Equipment Costs'!B:B,$R$20,'4. Equipment Costs'!S:S,"&lt;&gt;Error")+SUMIFS('5. Subcontracting Costs'!R:R,'5. Subcontracting Costs'!C:C,B40,'5. Subcontracting Costs'!B:B,$R$20,'5. Subcontracting Costs'!S:S,"&lt;&gt;Error")</f>
        <v>0</v>
      </c>
      <c r="S40" s="304"/>
      <c r="T40" s="305"/>
      <c r="U40" s="160">
        <f t="shared" si="4"/>
        <v>0</v>
      </c>
    </row>
    <row r="41" spans="2:21" x14ac:dyDescent="0.4">
      <c r="B41" s="180" t="s">
        <v>106</v>
      </c>
      <c r="C41" s="147" t="str">
        <f>IF('Final financial statement'!E43=0,"",'Final financial statement'!E43)</f>
        <v/>
      </c>
      <c r="D41" s="297" t="str">
        <f>IF('Final financial statement'!D43=0,"",'Final financial statement'!D43)</f>
        <v/>
      </c>
      <c r="E41" s="298"/>
      <c r="F41" s="303">
        <f>SUMIFS('1. Staff Costs'!P:P,'1. Staff Costs'!C:C,B41,'1. Staff Costs'!B:B,$F$20,'1. Staff Costs'!Q:Q,"&lt;&gt;Error")+SUMIFS('2-3-6. Travel Costs&amp;CoS&amp;EC'!W:W,'2-3-6. Travel Costs&amp;CoS&amp;EC'!C:C,B41,'2-3-6. Travel Costs&amp;CoS&amp;EC'!B:B,$F$20,'2-3-6. Travel Costs&amp;CoS&amp;EC'!X:X,"&lt;&gt;Error")+SUMIFS('4. Equipment Costs'!R:R,'4. Equipment Costs'!C:C,B41,'4. Equipment Costs'!B:B,$F$20,'4. Equipment Costs'!S:S,"&lt;&gt;Error")+SUMIFS('5. Subcontracting Costs'!R:R,'5. Subcontracting Costs'!C:C,B41,'5. Subcontracting Costs'!B:B,$F$20,'5. Subcontracting Costs'!S:S,"&lt;&gt;Error")</f>
        <v>0</v>
      </c>
      <c r="G41" s="304"/>
      <c r="H41" s="305"/>
      <c r="I41" s="303">
        <f>SUMIFS('1. Staff Costs'!P:P,'1. Staff Costs'!C:C,B41,'1. Staff Costs'!B:B,$I$20,'1. Staff Costs'!Q:Q,"&lt;&gt;Error")+SUMIFS('2-3-6. Travel Costs&amp;CoS&amp;EC'!W:W,'2-3-6. Travel Costs&amp;CoS&amp;EC'!C:C,B41,'2-3-6. Travel Costs&amp;CoS&amp;EC'!B:B,$I$20,'2-3-6. Travel Costs&amp;CoS&amp;EC'!X:X,"&lt;&gt;Error")+SUMIFS('4. Equipment Costs'!R:R,'4. Equipment Costs'!C:C,B41,'4. Equipment Costs'!B:B,$I$20,'4. Equipment Costs'!S:S,"&lt;&gt;Error")+SUMIFS('5. Subcontracting Costs'!R:R,'5. Subcontracting Costs'!C:C,B41,'5. Subcontracting Costs'!B:B,$I$20,'5. Subcontracting Costs'!S:S,"&lt;&gt;Error")</f>
        <v>0</v>
      </c>
      <c r="J41" s="304"/>
      <c r="K41" s="305"/>
      <c r="L41" s="303">
        <f>SUMIFS('1. Staff Costs'!P:P,'1. Staff Costs'!C:C,B41,'1. Staff Costs'!B:B,$L$20,'1. Staff Costs'!Q:Q,"&lt;&gt;Error")+SUMIFS('2-3-6. Travel Costs&amp;CoS&amp;EC'!W:W,'2-3-6. Travel Costs&amp;CoS&amp;EC'!C:C,B41,'2-3-6. Travel Costs&amp;CoS&amp;EC'!B:B,$L$20,'2-3-6. Travel Costs&amp;CoS&amp;EC'!X:X,"&lt;&gt;Error")+SUMIFS('4. Equipment Costs'!R:R,'4. Equipment Costs'!C:C,B41,'4. Equipment Costs'!B:B,$L$20,'4. Equipment Costs'!S:S,"&lt;&gt;Error")+SUMIFS('5. Subcontracting Costs'!R:R,'5. Subcontracting Costs'!C:C,B41,'5. Subcontracting Costs'!B:B,$L$20,'5. Subcontracting Costs'!S:S,"&lt;&gt;Error")</f>
        <v>0</v>
      </c>
      <c r="M41" s="304"/>
      <c r="N41" s="305"/>
      <c r="O41" s="303">
        <f>SUMIFS('1. Staff Costs'!P:P,'1. Staff Costs'!C:C,B41,'1. Staff Costs'!B:B,$O$20,'1. Staff Costs'!Q:Q,"&lt;&gt;Error")+SUMIFS('2-3-6. Travel Costs&amp;CoS&amp;EC'!W:W,'2-3-6. Travel Costs&amp;CoS&amp;EC'!C:C,B41,'2-3-6. Travel Costs&amp;CoS&amp;EC'!B:B,$O$20,'2-3-6. Travel Costs&amp;CoS&amp;EC'!X:X,"&lt;&gt;Error")+SUMIFS('4. Equipment Costs'!R:R,'4. Equipment Costs'!C:C,B41,'4. Equipment Costs'!B:B,$O$20,'4. Equipment Costs'!S:S,"&lt;&gt;Error")+SUMIFS('5. Subcontracting Costs'!R:R,'5. Subcontracting Costs'!C:C,B41,'5. Subcontracting Costs'!B:B,$O$20,'5. Subcontracting Costs'!S:S,"&lt;&gt;Error")</f>
        <v>0</v>
      </c>
      <c r="P41" s="304"/>
      <c r="Q41" s="305"/>
      <c r="R41" s="303">
        <f>SUMIFS('1. Staff Costs'!P:P,'1. Staff Costs'!C:C,B41,'1. Staff Costs'!B:B,$R$20,'1. Staff Costs'!Q:Q,"&lt;&gt;Error")+SUMIFS('2-3-6. Travel Costs&amp;CoS&amp;EC'!W:W,'2-3-6. Travel Costs&amp;CoS&amp;EC'!C:C,B41,'2-3-6. Travel Costs&amp;CoS&amp;EC'!B:B,$R$20,'2-3-6. Travel Costs&amp;CoS&amp;EC'!X:X,"&lt;&gt;Error")+SUMIFS('4. Equipment Costs'!R:R,'4. Equipment Costs'!C:C,B41,'4. Equipment Costs'!B:B,$R$20,'4. Equipment Costs'!S:S,"&lt;&gt;Error")+SUMIFS('5. Subcontracting Costs'!R:R,'5. Subcontracting Costs'!C:C,B41,'5. Subcontracting Costs'!B:B,$R$20,'5. Subcontracting Costs'!S:S,"&lt;&gt;Error")</f>
        <v>0</v>
      </c>
      <c r="S41" s="304"/>
      <c r="T41" s="305"/>
      <c r="U41" s="160">
        <f t="shared" si="4"/>
        <v>0</v>
      </c>
    </row>
    <row r="42" spans="2:21" x14ac:dyDescent="0.4">
      <c r="B42" s="180" t="s">
        <v>107</v>
      </c>
      <c r="C42" s="147" t="str">
        <f>IF('Final financial statement'!E44=0,"",'Final financial statement'!E44)</f>
        <v/>
      </c>
      <c r="D42" s="297" t="str">
        <f>IF('Final financial statement'!D44=0,"",'Final financial statement'!D44)</f>
        <v/>
      </c>
      <c r="E42" s="298"/>
      <c r="F42" s="303">
        <f>SUMIFS('1. Staff Costs'!P:P,'1. Staff Costs'!C:C,B42,'1. Staff Costs'!B:B,$F$20,'1. Staff Costs'!Q:Q,"&lt;&gt;Error")+SUMIFS('2-3-6. Travel Costs&amp;CoS&amp;EC'!W:W,'2-3-6. Travel Costs&amp;CoS&amp;EC'!C:C,B42,'2-3-6. Travel Costs&amp;CoS&amp;EC'!B:B,$F$20,'2-3-6. Travel Costs&amp;CoS&amp;EC'!X:X,"&lt;&gt;Error")+SUMIFS('4. Equipment Costs'!R:R,'4. Equipment Costs'!C:C,B42,'4. Equipment Costs'!B:B,$F$20,'4. Equipment Costs'!S:S,"&lt;&gt;Error")+SUMIFS('5. Subcontracting Costs'!R:R,'5. Subcontracting Costs'!C:C,B42,'5. Subcontracting Costs'!B:B,$F$20,'5. Subcontracting Costs'!S:S,"&lt;&gt;Error")</f>
        <v>0</v>
      </c>
      <c r="G42" s="304"/>
      <c r="H42" s="305"/>
      <c r="I42" s="303">
        <f>SUMIFS('1. Staff Costs'!P:P,'1. Staff Costs'!C:C,B42,'1. Staff Costs'!B:B,$I$20,'1. Staff Costs'!Q:Q,"&lt;&gt;Error")+SUMIFS('2-3-6. Travel Costs&amp;CoS&amp;EC'!W:W,'2-3-6. Travel Costs&amp;CoS&amp;EC'!C:C,B42,'2-3-6. Travel Costs&amp;CoS&amp;EC'!B:B,$I$20,'2-3-6. Travel Costs&amp;CoS&amp;EC'!X:X,"&lt;&gt;Error")+SUMIFS('4. Equipment Costs'!R:R,'4. Equipment Costs'!C:C,B42,'4. Equipment Costs'!B:B,$I$20,'4. Equipment Costs'!S:S,"&lt;&gt;Error")+SUMIFS('5. Subcontracting Costs'!R:R,'5. Subcontracting Costs'!C:C,B42,'5. Subcontracting Costs'!B:B,$I$20,'5. Subcontracting Costs'!S:S,"&lt;&gt;Error")</f>
        <v>0</v>
      </c>
      <c r="J42" s="304"/>
      <c r="K42" s="305"/>
      <c r="L42" s="303">
        <f>SUMIFS('1. Staff Costs'!P:P,'1. Staff Costs'!C:C,B42,'1. Staff Costs'!B:B,$L$20,'1. Staff Costs'!Q:Q,"&lt;&gt;Error")+SUMIFS('2-3-6. Travel Costs&amp;CoS&amp;EC'!W:W,'2-3-6. Travel Costs&amp;CoS&amp;EC'!C:C,B42,'2-3-6. Travel Costs&amp;CoS&amp;EC'!B:B,$L$20,'2-3-6. Travel Costs&amp;CoS&amp;EC'!X:X,"&lt;&gt;Error")+SUMIFS('4. Equipment Costs'!R:R,'4. Equipment Costs'!C:C,B42,'4. Equipment Costs'!B:B,$L$20,'4. Equipment Costs'!S:S,"&lt;&gt;Error")+SUMIFS('5. Subcontracting Costs'!R:R,'5. Subcontracting Costs'!C:C,B42,'5. Subcontracting Costs'!B:B,$L$20,'5. Subcontracting Costs'!S:S,"&lt;&gt;Error")</f>
        <v>0</v>
      </c>
      <c r="M42" s="304"/>
      <c r="N42" s="305"/>
      <c r="O42" s="303">
        <f>SUMIFS('1. Staff Costs'!P:P,'1. Staff Costs'!C:C,B42,'1. Staff Costs'!B:B,$O$20,'1. Staff Costs'!Q:Q,"&lt;&gt;Error")+SUMIFS('2-3-6. Travel Costs&amp;CoS&amp;EC'!W:W,'2-3-6. Travel Costs&amp;CoS&amp;EC'!C:C,B42,'2-3-6. Travel Costs&amp;CoS&amp;EC'!B:B,$O$20,'2-3-6. Travel Costs&amp;CoS&amp;EC'!X:X,"&lt;&gt;Error")+SUMIFS('4. Equipment Costs'!R:R,'4. Equipment Costs'!C:C,B42,'4. Equipment Costs'!B:B,$O$20,'4. Equipment Costs'!S:S,"&lt;&gt;Error")+SUMIFS('5. Subcontracting Costs'!R:R,'5. Subcontracting Costs'!C:C,B42,'5. Subcontracting Costs'!B:B,$O$20,'5. Subcontracting Costs'!S:S,"&lt;&gt;Error")</f>
        <v>0</v>
      </c>
      <c r="P42" s="304"/>
      <c r="Q42" s="305"/>
      <c r="R42" s="303">
        <f>SUMIFS('1. Staff Costs'!P:P,'1. Staff Costs'!C:C,B42,'1. Staff Costs'!B:B,$R$20,'1. Staff Costs'!Q:Q,"&lt;&gt;Error")+SUMIFS('2-3-6. Travel Costs&amp;CoS&amp;EC'!W:W,'2-3-6. Travel Costs&amp;CoS&amp;EC'!C:C,B42,'2-3-6. Travel Costs&amp;CoS&amp;EC'!B:B,$R$20,'2-3-6. Travel Costs&amp;CoS&amp;EC'!X:X,"&lt;&gt;Error")+SUMIFS('4. Equipment Costs'!R:R,'4. Equipment Costs'!C:C,B42,'4. Equipment Costs'!B:B,$R$20,'4. Equipment Costs'!S:S,"&lt;&gt;Error")+SUMIFS('5. Subcontracting Costs'!R:R,'5. Subcontracting Costs'!C:C,B42,'5. Subcontracting Costs'!B:B,$R$20,'5. Subcontracting Costs'!S:S,"&lt;&gt;Error")</f>
        <v>0</v>
      </c>
      <c r="S42" s="304"/>
      <c r="T42" s="305"/>
      <c r="U42" s="160">
        <f t="shared" si="4"/>
        <v>0</v>
      </c>
    </row>
    <row r="43" spans="2:21" x14ac:dyDescent="0.4">
      <c r="B43" s="180" t="s">
        <v>108</v>
      </c>
      <c r="C43" s="147" t="str">
        <f>IF('Final financial statement'!E45=0,"",'Final financial statement'!E45)</f>
        <v/>
      </c>
      <c r="D43" s="297" t="str">
        <f>IF('Final financial statement'!D45=0,"",'Final financial statement'!D45)</f>
        <v/>
      </c>
      <c r="E43" s="298"/>
      <c r="F43" s="303">
        <f>SUMIFS('1. Staff Costs'!P:P,'1. Staff Costs'!C:C,B43,'1. Staff Costs'!B:B,$F$20,'1. Staff Costs'!Q:Q,"&lt;&gt;Error")+SUMIFS('2-3-6. Travel Costs&amp;CoS&amp;EC'!W:W,'2-3-6. Travel Costs&amp;CoS&amp;EC'!C:C,B43,'2-3-6. Travel Costs&amp;CoS&amp;EC'!B:B,$F$20,'2-3-6. Travel Costs&amp;CoS&amp;EC'!X:X,"&lt;&gt;Error")+SUMIFS('4. Equipment Costs'!R:R,'4. Equipment Costs'!C:C,B43,'4. Equipment Costs'!B:B,$F$20,'4. Equipment Costs'!S:S,"&lt;&gt;Error")+SUMIFS('5. Subcontracting Costs'!R:R,'5. Subcontracting Costs'!C:C,B43,'5. Subcontracting Costs'!B:B,$F$20,'5. Subcontracting Costs'!S:S,"&lt;&gt;Error")</f>
        <v>0</v>
      </c>
      <c r="G43" s="304"/>
      <c r="H43" s="305"/>
      <c r="I43" s="303">
        <f>SUMIFS('1. Staff Costs'!P:P,'1. Staff Costs'!C:C,B43,'1. Staff Costs'!B:B,$I$20,'1. Staff Costs'!Q:Q,"&lt;&gt;Error")+SUMIFS('2-3-6. Travel Costs&amp;CoS&amp;EC'!W:W,'2-3-6. Travel Costs&amp;CoS&amp;EC'!C:C,B43,'2-3-6. Travel Costs&amp;CoS&amp;EC'!B:B,$I$20,'2-3-6. Travel Costs&amp;CoS&amp;EC'!X:X,"&lt;&gt;Error")+SUMIFS('4. Equipment Costs'!R:R,'4. Equipment Costs'!C:C,B43,'4. Equipment Costs'!B:B,$I$20,'4. Equipment Costs'!S:S,"&lt;&gt;Error")+SUMIFS('5. Subcontracting Costs'!R:R,'5. Subcontracting Costs'!C:C,B43,'5. Subcontracting Costs'!B:B,$I$20,'5. Subcontracting Costs'!S:S,"&lt;&gt;Error")</f>
        <v>0</v>
      </c>
      <c r="J43" s="304"/>
      <c r="K43" s="305"/>
      <c r="L43" s="303">
        <f>SUMIFS('1. Staff Costs'!P:P,'1. Staff Costs'!C:C,B43,'1. Staff Costs'!B:B,$L$20,'1. Staff Costs'!Q:Q,"&lt;&gt;Error")+SUMIFS('2-3-6. Travel Costs&amp;CoS&amp;EC'!W:W,'2-3-6. Travel Costs&amp;CoS&amp;EC'!C:C,B43,'2-3-6. Travel Costs&amp;CoS&amp;EC'!B:B,$L$20,'2-3-6. Travel Costs&amp;CoS&amp;EC'!X:X,"&lt;&gt;Error")+SUMIFS('4. Equipment Costs'!R:R,'4. Equipment Costs'!C:C,B43,'4. Equipment Costs'!B:B,$L$20,'4. Equipment Costs'!S:S,"&lt;&gt;Error")+SUMIFS('5. Subcontracting Costs'!R:R,'5. Subcontracting Costs'!C:C,B43,'5. Subcontracting Costs'!B:B,$L$20,'5. Subcontracting Costs'!S:S,"&lt;&gt;Error")</f>
        <v>0</v>
      </c>
      <c r="M43" s="304"/>
      <c r="N43" s="305"/>
      <c r="O43" s="303">
        <f>SUMIFS('1. Staff Costs'!P:P,'1. Staff Costs'!C:C,B43,'1. Staff Costs'!B:B,$O$20,'1. Staff Costs'!Q:Q,"&lt;&gt;Error")+SUMIFS('2-3-6. Travel Costs&amp;CoS&amp;EC'!W:W,'2-3-6. Travel Costs&amp;CoS&amp;EC'!C:C,B43,'2-3-6. Travel Costs&amp;CoS&amp;EC'!B:B,$O$20,'2-3-6. Travel Costs&amp;CoS&amp;EC'!X:X,"&lt;&gt;Error")+SUMIFS('4. Equipment Costs'!R:R,'4. Equipment Costs'!C:C,B43,'4. Equipment Costs'!B:B,$O$20,'4. Equipment Costs'!S:S,"&lt;&gt;Error")+SUMIFS('5. Subcontracting Costs'!R:R,'5. Subcontracting Costs'!C:C,B43,'5. Subcontracting Costs'!B:B,$O$20,'5. Subcontracting Costs'!S:S,"&lt;&gt;Error")</f>
        <v>0</v>
      </c>
      <c r="P43" s="304"/>
      <c r="Q43" s="305"/>
      <c r="R43" s="303">
        <f>SUMIFS('1. Staff Costs'!P:P,'1. Staff Costs'!C:C,B43,'1. Staff Costs'!B:B,$R$20,'1. Staff Costs'!Q:Q,"&lt;&gt;Error")+SUMIFS('2-3-6. Travel Costs&amp;CoS&amp;EC'!W:W,'2-3-6. Travel Costs&amp;CoS&amp;EC'!C:C,B43,'2-3-6. Travel Costs&amp;CoS&amp;EC'!B:B,$R$20,'2-3-6. Travel Costs&amp;CoS&amp;EC'!X:X,"&lt;&gt;Error")+SUMIFS('4. Equipment Costs'!R:R,'4. Equipment Costs'!C:C,B43,'4. Equipment Costs'!B:B,$R$20,'4. Equipment Costs'!S:S,"&lt;&gt;Error")+SUMIFS('5. Subcontracting Costs'!R:R,'5. Subcontracting Costs'!C:C,B43,'5. Subcontracting Costs'!B:B,$R$20,'5. Subcontracting Costs'!S:S,"&lt;&gt;Error")</f>
        <v>0</v>
      </c>
      <c r="S43" s="304"/>
      <c r="T43" s="305"/>
      <c r="U43" s="160">
        <f t="shared" si="4"/>
        <v>0</v>
      </c>
    </row>
    <row r="44" spans="2:21" x14ac:dyDescent="0.4">
      <c r="B44" s="180" t="s">
        <v>109</v>
      </c>
      <c r="C44" s="147" t="str">
        <f>IF('Final financial statement'!E46=0,"",'Final financial statement'!E46)</f>
        <v/>
      </c>
      <c r="D44" s="297" t="str">
        <f>IF('Final financial statement'!D46=0,"",'Final financial statement'!D46)</f>
        <v/>
      </c>
      <c r="E44" s="298"/>
      <c r="F44" s="303">
        <f>SUMIFS('1. Staff Costs'!P:P,'1. Staff Costs'!C:C,B44,'1. Staff Costs'!B:B,$F$20,'1. Staff Costs'!Q:Q,"&lt;&gt;Error")+SUMIFS('2-3-6. Travel Costs&amp;CoS&amp;EC'!W:W,'2-3-6. Travel Costs&amp;CoS&amp;EC'!C:C,B44,'2-3-6. Travel Costs&amp;CoS&amp;EC'!B:B,$F$20,'2-3-6. Travel Costs&amp;CoS&amp;EC'!X:X,"&lt;&gt;Error")+SUMIFS('4. Equipment Costs'!R:R,'4. Equipment Costs'!C:C,B44,'4. Equipment Costs'!B:B,$F$20,'4. Equipment Costs'!S:S,"&lt;&gt;Error")+SUMIFS('5. Subcontracting Costs'!R:R,'5. Subcontracting Costs'!C:C,B44,'5. Subcontracting Costs'!B:B,$F$20,'5. Subcontracting Costs'!S:S,"&lt;&gt;Error")</f>
        <v>0</v>
      </c>
      <c r="G44" s="304"/>
      <c r="H44" s="305"/>
      <c r="I44" s="303">
        <f>SUMIFS('1. Staff Costs'!P:P,'1. Staff Costs'!C:C,B44,'1. Staff Costs'!B:B,$I$20,'1. Staff Costs'!Q:Q,"&lt;&gt;Error")+SUMIFS('2-3-6. Travel Costs&amp;CoS&amp;EC'!W:W,'2-3-6. Travel Costs&amp;CoS&amp;EC'!C:C,B44,'2-3-6. Travel Costs&amp;CoS&amp;EC'!B:B,$I$20,'2-3-6. Travel Costs&amp;CoS&amp;EC'!X:X,"&lt;&gt;Error")+SUMIFS('4. Equipment Costs'!R:R,'4. Equipment Costs'!C:C,B44,'4. Equipment Costs'!B:B,$I$20,'4. Equipment Costs'!S:S,"&lt;&gt;Error")+SUMIFS('5. Subcontracting Costs'!R:R,'5. Subcontracting Costs'!C:C,B44,'5. Subcontracting Costs'!B:B,$I$20,'5. Subcontracting Costs'!S:S,"&lt;&gt;Error")</f>
        <v>0</v>
      </c>
      <c r="J44" s="304"/>
      <c r="K44" s="305"/>
      <c r="L44" s="303">
        <f>SUMIFS('1. Staff Costs'!P:P,'1. Staff Costs'!C:C,B44,'1. Staff Costs'!B:B,$L$20,'1. Staff Costs'!Q:Q,"&lt;&gt;Error")+SUMIFS('2-3-6. Travel Costs&amp;CoS&amp;EC'!W:W,'2-3-6. Travel Costs&amp;CoS&amp;EC'!C:C,B44,'2-3-6. Travel Costs&amp;CoS&amp;EC'!B:B,$L$20,'2-3-6. Travel Costs&amp;CoS&amp;EC'!X:X,"&lt;&gt;Error")+SUMIFS('4. Equipment Costs'!R:R,'4. Equipment Costs'!C:C,B44,'4. Equipment Costs'!B:B,$L$20,'4. Equipment Costs'!S:S,"&lt;&gt;Error")+SUMIFS('5. Subcontracting Costs'!R:R,'5. Subcontracting Costs'!C:C,B44,'5. Subcontracting Costs'!B:B,$L$20,'5. Subcontracting Costs'!S:S,"&lt;&gt;Error")</f>
        <v>0</v>
      </c>
      <c r="M44" s="304"/>
      <c r="N44" s="305"/>
      <c r="O44" s="303">
        <f>SUMIFS('1. Staff Costs'!P:P,'1. Staff Costs'!C:C,B44,'1. Staff Costs'!B:B,$O$20,'1. Staff Costs'!Q:Q,"&lt;&gt;Error")+SUMIFS('2-3-6. Travel Costs&amp;CoS&amp;EC'!W:W,'2-3-6. Travel Costs&amp;CoS&amp;EC'!C:C,B44,'2-3-6. Travel Costs&amp;CoS&amp;EC'!B:B,$O$20,'2-3-6. Travel Costs&amp;CoS&amp;EC'!X:X,"&lt;&gt;Error")+SUMIFS('4. Equipment Costs'!R:R,'4. Equipment Costs'!C:C,B44,'4. Equipment Costs'!B:B,$O$20,'4. Equipment Costs'!S:S,"&lt;&gt;Error")+SUMIFS('5. Subcontracting Costs'!R:R,'5. Subcontracting Costs'!C:C,B44,'5. Subcontracting Costs'!B:B,$O$20,'5. Subcontracting Costs'!S:S,"&lt;&gt;Error")</f>
        <v>0</v>
      </c>
      <c r="P44" s="304"/>
      <c r="Q44" s="305"/>
      <c r="R44" s="303">
        <f>SUMIFS('1. Staff Costs'!P:P,'1. Staff Costs'!C:C,B44,'1. Staff Costs'!B:B,$R$20,'1. Staff Costs'!Q:Q,"&lt;&gt;Error")+SUMIFS('2-3-6. Travel Costs&amp;CoS&amp;EC'!W:W,'2-3-6. Travel Costs&amp;CoS&amp;EC'!C:C,B44,'2-3-6. Travel Costs&amp;CoS&amp;EC'!B:B,$R$20,'2-3-6. Travel Costs&amp;CoS&amp;EC'!X:X,"&lt;&gt;Error")+SUMIFS('4. Equipment Costs'!R:R,'4. Equipment Costs'!C:C,B44,'4. Equipment Costs'!B:B,$R$20,'4. Equipment Costs'!S:S,"&lt;&gt;Error")+SUMIFS('5. Subcontracting Costs'!R:R,'5. Subcontracting Costs'!C:C,B44,'5. Subcontracting Costs'!B:B,$R$20,'5. Subcontracting Costs'!S:S,"&lt;&gt;Error")</f>
        <v>0</v>
      </c>
      <c r="S44" s="304"/>
      <c r="T44" s="305"/>
      <c r="U44" s="160">
        <f t="shared" si="4"/>
        <v>0</v>
      </c>
    </row>
    <row r="45" spans="2:21" x14ac:dyDescent="0.4">
      <c r="B45" s="180" t="s">
        <v>110</v>
      </c>
      <c r="C45" s="147" t="str">
        <f>IF('Final financial statement'!E47=0,"",'Final financial statement'!E47)</f>
        <v/>
      </c>
      <c r="D45" s="297" t="str">
        <f>IF('Final financial statement'!D47=0,"",'Final financial statement'!D47)</f>
        <v/>
      </c>
      <c r="E45" s="298"/>
      <c r="F45" s="303">
        <f>SUMIFS('1. Staff Costs'!P:P,'1. Staff Costs'!C:C,B45,'1. Staff Costs'!B:B,$F$20,'1. Staff Costs'!Q:Q,"&lt;&gt;Error")+SUMIFS('2-3-6. Travel Costs&amp;CoS&amp;EC'!W:W,'2-3-6. Travel Costs&amp;CoS&amp;EC'!C:C,B45,'2-3-6. Travel Costs&amp;CoS&amp;EC'!B:B,$F$20,'2-3-6. Travel Costs&amp;CoS&amp;EC'!X:X,"&lt;&gt;Error")+SUMIFS('4. Equipment Costs'!R:R,'4. Equipment Costs'!C:C,B45,'4. Equipment Costs'!B:B,$F$20,'4. Equipment Costs'!S:S,"&lt;&gt;Error")+SUMIFS('5. Subcontracting Costs'!R:R,'5. Subcontracting Costs'!C:C,B45,'5. Subcontracting Costs'!B:B,$F$20,'5. Subcontracting Costs'!S:S,"&lt;&gt;Error")</f>
        <v>0</v>
      </c>
      <c r="G45" s="304"/>
      <c r="H45" s="305"/>
      <c r="I45" s="303">
        <f>SUMIFS('1. Staff Costs'!P:P,'1. Staff Costs'!C:C,B45,'1. Staff Costs'!B:B,$I$20,'1. Staff Costs'!Q:Q,"&lt;&gt;Error")+SUMIFS('2-3-6. Travel Costs&amp;CoS&amp;EC'!W:W,'2-3-6. Travel Costs&amp;CoS&amp;EC'!C:C,B45,'2-3-6. Travel Costs&amp;CoS&amp;EC'!B:B,$I$20,'2-3-6. Travel Costs&amp;CoS&amp;EC'!X:X,"&lt;&gt;Error")+SUMIFS('4. Equipment Costs'!R:R,'4. Equipment Costs'!C:C,B45,'4. Equipment Costs'!B:B,$I$20,'4. Equipment Costs'!S:S,"&lt;&gt;Error")+SUMIFS('5. Subcontracting Costs'!R:R,'5. Subcontracting Costs'!C:C,B45,'5. Subcontracting Costs'!B:B,$I$20,'5. Subcontracting Costs'!S:S,"&lt;&gt;Error")</f>
        <v>0</v>
      </c>
      <c r="J45" s="304"/>
      <c r="K45" s="305"/>
      <c r="L45" s="303">
        <f>SUMIFS('1. Staff Costs'!P:P,'1. Staff Costs'!C:C,B45,'1. Staff Costs'!B:B,$L$20,'1. Staff Costs'!Q:Q,"&lt;&gt;Error")+SUMIFS('2-3-6. Travel Costs&amp;CoS&amp;EC'!W:W,'2-3-6. Travel Costs&amp;CoS&amp;EC'!C:C,B45,'2-3-6. Travel Costs&amp;CoS&amp;EC'!B:B,$L$20,'2-3-6. Travel Costs&amp;CoS&amp;EC'!X:X,"&lt;&gt;Error")+SUMIFS('4. Equipment Costs'!R:R,'4. Equipment Costs'!C:C,B45,'4. Equipment Costs'!B:B,$L$20,'4. Equipment Costs'!S:S,"&lt;&gt;Error")+SUMIFS('5. Subcontracting Costs'!R:R,'5. Subcontracting Costs'!C:C,B45,'5. Subcontracting Costs'!B:B,$L$20,'5. Subcontracting Costs'!S:S,"&lt;&gt;Error")</f>
        <v>0</v>
      </c>
      <c r="M45" s="304"/>
      <c r="N45" s="305"/>
      <c r="O45" s="303">
        <f>SUMIFS('1. Staff Costs'!P:P,'1. Staff Costs'!C:C,B45,'1. Staff Costs'!B:B,$O$20,'1. Staff Costs'!Q:Q,"&lt;&gt;Error")+SUMIFS('2-3-6. Travel Costs&amp;CoS&amp;EC'!W:W,'2-3-6. Travel Costs&amp;CoS&amp;EC'!C:C,B45,'2-3-6. Travel Costs&amp;CoS&amp;EC'!B:B,$O$20,'2-3-6. Travel Costs&amp;CoS&amp;EC'!X:X,"&lt;&gt;Error")+SUMIFS('4. Equipment Costs'!R:R,'4. Equipment Costs'!C:C,B45,'4. Equipment Costs'!B:B,$O$20,'4. Equipment Costs'!S:S,"&lt;&gt;Error")+SUMIFS('5. Subcontracting Costs'!R:R,'5. Subcontracting Costs'!C:C,B45,'5. Subcontracting Costs'!B:B,$O$20,'5. Subcontracting Costs'!S:S,"&lt;&gt;Error")</f>
        <v>0</v>
      </c>
      <c r="P45" s="304"/>
      <c r="Q45" s="305"/>
      <c r="R45" s="303">
        <f>SUMIFS('1. Staff Costs'!P:P,'1. Staff Costs'!C:C,B45,'1. Staff Costs'!B:B,$R$20,'1. Staff Costs'!Q:Q,"&lt;&gt;Error")+SUMIFS('2-3-6. Travel Costs&amp;CoS&amp;EC'!W:W,'2-3-6. Travel Costs&amp;CoS&amp;EC'!C:C,B45,'2-3-6. Travel Costs&amp;CoS&amp;EC'!B:B,$R$20,'2-3-6. Travel Costs&amp;CoS&amp;EC'!X:X,"&lt;&gt;Error")+SUMIFS('4. Equipment Costs'!R:R,'4. Equipment Costs'!C:C,B45,'4. Equipment Costs'!B:B,$R$20,'4. Equipment Costs'!S:S,"&lt;&gt;Error")+SUMIFS('5. Subcontracting Costs'!R:R,'5. Subcontracting Costs'!C:C,B45,'5. Subcontracting Costs'!B:B,$R$20,'5. Subcontracting Costs'!S:S,"&lt;&gt;Error")</f>
        <v>0</v>
      </c>
      <c r="S45" s="304"/>
      <c r="T45" s="305"/>
      <c r="U45" s="160">
        <f t="shared" si="4"/>
        <v>0</v>
      </c>
    </row>
    <row r="46" spans="2:21" x14ac:dyDescent="0.4">
      <c r="B46" s="180" t="s">
        <v>111</v>
      </c>
      <c r="C46" s="147" t="str">
        <f>IF('Final financial statement'!E48=0,"",'Final financial statement'!E48)</f>
        <v/>
      </c>
      <c r="D46" s="297" t="str">
        <f>IF('Final financial statement'!D48=0,"",'Final financial statement'!D48)</f>
        <v/>
      </c>
      <c r="E46" s="298"/>
      <c r="F46" s="303">
        <f>SUMIFS('1. Staff Costs'!P:P,'1. Staff Costs'!C:C,B46,'1. Staff Costs'!B:B,$F$20,'1. Staff Costs'!Q:Q,"&lt;&gt;Error")+SUMIFS('2-3-6. Travel Costs&amp;CoS&amp;EC'!W:W,'2-3-6. Travel Costs&amp;CoS&amp;EC'!C:C,B46,'2-3-6. Travel Costs&amp;CoS&amp;EC'!B:B,$F$20,'2-3-6. Travel Costs&amp;CoS&amp;EC'!X:X,"&lt;&gt;Error")+SUMIFS('4. Equipment Costs'!R:R,'4. Equipment Costs'!C:C,B46,'4. Equipment Costs'!B:B,$F$20,'4. Equipment Costs'!S:S,"&lt;&gt;Error")+SUMIFS('5. Subcontracting Costs'!R:R,'5. Subcontracting Costs'!C:C,B46,'5. Subcontracting Costs'!B:B,$F$20,'5. Subcontracting Costs'!S:S,"&lt;&gt;Error")</f>
        <v>0</v>
      </c>
      <c r="G46" s="304"/>
      <c r="H46" s="305"/>
      <c r="I46" s="303">
        <f>SUMIFS('1. Staff Costs'!P:P,'1. Staff Costs'!C:C,B46,'1. Staff Costs'!B:B,$I$20,'1. Staff Costs'!Q:Q,"&lt;&gt;Error")+SUMIFS('2-3-6. Travel Costs&amp;CoS&amp;EC'!W:W,'2-3-6. Travel Costs&amp;CoS&amp;EC'!C:C,B46,'2-3-6. Travel Costs&amp;CoS&amp;EC'!B:B,$I$20,'2-3-6. Travel Costs&amp;CoS&amp;EC'!X:X,"&lt;&gt;Error")+SUMIFS('4. Equipment Costs'!R:R,'4. Equipment Costs'!C:C,B46,'4. Equipment Costs'!B:B,$I$20,'4. Equipment Costs'!S:S,"&lt;&gt;Error")+SUMIFS('5. Subcontracting Costs'!R:R,'5. Subcontracting Costs'!C:C,B46,'5. Subcontracting Costs'!B:B,$I$20,'5. Subcontracting Costs'!S:S,"&lt;&gt;Error")</f>
        <v>0</v>
      </c>
      <c r="J46" s="304"/>
      <c r="K46" s="305"/>
      <c r="L46" s="303">
        <f>SUMIFS('1. Staff Costs'!P:P,'1. Staff Costs'!C:C,B46,'1. Staff Costs'!B:B,$L$20,'1. Staff Costs'!Q:Q,"&lt;&gt;Error")+SUMIFS('2-3-6. Travel Costs&amp;CoS&amp;EC'!W:W,'2-3-6. Travel Costs&amp;CoS&amp;EC'!C:C,B46,'2-3-6. Travel Costs&amp;CoS&amp;EC'!B:B,$L$20,'2-3-6. Travel Costs&amp;CoS&amp;EC'!X:X,"&lt;&gt;Error")+SUMIFS('4. Equipment Costs'!R:R,'4. Equipment Costs'!C:C,B46,'4. Equipment Costs'!B:B,$L$20,'4. Equipment Costs'!S:S,"&lt;&gt;Error")+SUMIFS('5. Subcontracting Costs'!R:R,'5. Subcontracting Costs'!C:C,B46,'5. Subcontracting Costs'!B:B,$L$20,'5. Subcontracting Costs'!S:S,"&lt;&gt;Error")</f>
        <v>0</v>
      </c>
      <c r="M46" s="304"/>
      <c r="N46" s="305"/>
      <c r="O46" s="303">
        <f>SUMIFS('1. Staff Costs'!P:P,'1. Staff Costs'!C:C,B46,'1. Staff Costs'!B:B,$O$20,'1. Staff Costs'!Q:Q,"&lt;&gt;Error")+SUMIFS('2-3-6. Travel Costs&amp;CoS&amp;EC'!W:W,'2-3-6. Travel Costs&amp;CoS&amp;EC'!C:C,B46,'2-3-6. Travel Costs&amp;CoS&amp;EC'!B:B,$O$20,'2-3-6. Travel Costs&amp;CoS&amp;EC'!X:X,"&lt;&gt;Error")+SUMIFS('4. Equipment Costs'!R:R,'4. Equipment Costs'!C:C,B46,'4. Equipment Costs'!B:B,$O$20,'4. Equipment Costs'!S:S,"&lt;&gt;Error")+SUMIFS('5. Subcontracting Costs'!R:R,'5. Subcontracting Costs'!C:C,B46,'5. Subcontracting Costs'!B:B,$O$20,'5. Subcontracting Costs'!S:S,"&lt;&gt;Error")</f>
        <v>0</v>
      </c>
      <c r="P46" s="304"/>
      <c r="Q46" s="305"/>
      <c r="R46" s="303">
        <f>SUMIFS('1. Staff Costs'!P:P,'1. Staff Costs'!C:C,B46,'1. Staff Costs'!B:B,$R$20,'1. Staff Costs'!Q:Q,"&lt;&gt;Error")+SUMIFS('2-3-6. Travel Costs&amp;CoS&amp;EC'!W:W,'2-3-6. Travel Costs&amp;CoS&amp;EC'!C:C,B46,'2-3-6. Travel Costs&amp;CoS&amp;EC'!B:B,$R$20,'2-3-6. Travel Costs&amp;CoS&amp;EC'!X:X,"&lt;&gt;Error")+SUMIFS('4. Equipment Costs'!R:R,'4. Equipment Costs'!C:C,B46,'4. Equipment Costs'!B:B,$R$20,'4. Equipment Costs'!S:S,"&lt;&gt;Error")+SUMIFS('5. Subcontracting Costs'!R:R,'5. Subcontracting Costs'!C:C,B46,'5. Subcontracting Costs'!B:B,$R$20,'5. Subcontracting Costs'!S:S,"&lt;&gt;Error")</f>
        <v>0</v>
      </c>
      <c r="S46" s="304"/>
      <c r="T46" s="305"/>
      <c r="U46" s="160">
        <f t="shared" si="4"/>
        <v>0</v>
      </c>
    </row>
    <row r="47" spans="2:21" x14ac:dyDescent="0.4">
      <c r="B47" s="180" t="s">
        <v>112</v>
      </c>
      <c r="C47" s="147" t="str">
        <f>IF('Final financial statement'!E49=0,"",'Final financial statement'!E49)</f>
        <v/>
      </c>
      <c r="D47" s="297" t="str">
        <f>IF('Final financial statement'!D49=0,"",'Final financial statement'!D49)</f>
        <v/>
      </c>
      <c r="E47" s="298"/>
      <c r="F47" s="303">
        <f>SUMIFS('1. Staff Costs'!P:P,'1. Staff Costs'!C:C,B47,'1. Staff Costs'!B:B,$F$20,'1. Staff Costs'!Q:Q,"&lt;&gt;Error")+SUMIFS('2-3-6. Travel Costs&amp;CoS&amp;EC'!W:W,'2-3-6. Travel Costs&amp;CoS&amp;EC'!C:C,B47,'2-3-6. Travel Costs&amp;CoS&amp;EC'!B:B,$F$20,'2-3-6. Travel Costs&amp;CoS&amp;EC'!X:X,"&lt;&gt;Error")+SUMIFS('4. Equipment Costs'!R:R,'4. Equipment Costs'!C:C,B47,'4. Equipment Costs'!B:B,$F$20,'4. Equipment Costs'!S:S,"&lt;&gt;Error")+SUMIFS('5. Subcontracting Costs'!R:R,'5. Subcontracting Costs'!C:C,B47,'5. Subcontracting Costs'!B:B,$F$20,'5. Subcontracting Costs'!S:S,"&lt;&gt;Error")</f>
        <v>0</v>
      </c>
      <c r="G47" s="304"/>
      <c r="H47" s="305"/>
      <c r="I47" s="303">
        <f>SUMIFS('1. Staff Costs'!P:P,'1. Staff Costs'!C:C,B47,'1. Staff Costs'!B:B,$I$20,'1. Staff Costs'!Q:Q,"&lt;&gt;Error")+SUMIFS('2-3-6. Travel Costs&amp;CoS&amp;EC'!W:W,'2-3-6. Travel Costs&amp;CoS&amp;EC'!C:C,B47,'2-3-6. Travel Costs&amp;CoS&amp;EC'!B:B,$I$20,'2-3-6. Travel Costs&amp;CoS&amp;EC'!X:X,"&lt;&gt;Error")+SUMIFS('4. Equipment Costs'!R:R,'4. Equipment Costs'!C:C,B47,'4. Equipment Costs'!B:B,$I$20,'4. Equipment Costs'!S:S,"&lt;&gt;Error")+SUMIFS('5. Subcontracting Costs'!R:R,'5. Subcontracting Costs'!C:C,B47,'5. Subcontracting Costs'!B:B,$I$20,'5. Subcontracting Costs'!S:S,"&lt;&gt;Error")</f>
        <v>0</v>
      </c>
      <c r="J47" s="304"/>
      <c r="K47" s="305"/>
      <c r="L47" s="303">
        <f>SUMIFS('1. Staff Costs'!P:P,'1. Staff Costs'!C:C,B47,'1. Staff Costs'!B:B,$L$20,'1. Staff Costs'!Q:Q,"&lt;&gt;Error")+SUMIFS('2-3-6. Travel Costs&amp;CoS&amp;EC'!W:W,'2-3-6. Travel Costs&amp;CoS&amp;EC'!C:C,B47,'2-3-6. Travel Costs&amp;CoS&amp;EC'!B:B,$L$20,'2-3-6. Travel Costs&amp;CoS&amp;EC'!X:X,"&lt;&gt;Error")+SUMIFS('4. Equipment Costs'!R:R,'4. Equipment Costs'!C:C,B47,'4. Equipment Costs'!B:B,$L$20,'4. Equipment Costs'!S:S,"&lt;&gt;Error")+SUMIFS('5. Subcontracting Costs'!R:R,'5. Subcontracting Costs'!C:C,B47,'5. Subcontracting Costs'!B:B,$L$20,'5. Subcontracting Costs'!S:S,"&lt;&gt;Error")</f>
        <v>0</v>
      </c>
      <c r="M47" s="304"/>
      <c r="N47" s="305"/>
      <c r="O47" s="303">
        <f>SUMIFS('1. Staff Costs'!P:P,'1. Staff Costs'!C:C,B47,'1. Staff Costs'!B:B,$O$20,'1. Staff Costs'!Q:Q,"&lt;&gt;Error")+SUMIFS('2-3-6. Travel Costs&amp;CoS&amp;EC'!W:W,'2-3-6. Travel Costs&amp;CoS&amp;EC'!C:C,B47,'2-3-6. Travel Costs&amp;CoS&amp;EC'!B:B,$O$20,'2-3-6. Travel Costs&amp;CoS&amp;EC'!X:X,"&lt;&gt;Error")+SUMIFS('4. Equipment Costs'!R:R,'4. Equipment Costs'!C:C,B47,'4. Equipment Costs'!B:B,$O$20,'4. Equipment Costs'!S:S,"&lt;&gt;Error")+SUMIFS('5. Subcontracting Costs'!R:R,'5. Subcontracting Costs'!C:C,B47,'5. Subcontracting Costs'!B:B,$O$20,'5. Subcontracting Costs'!S:S,"&lt;&gt;Error")</f>
        <v>0</v>
      </c>
      <c r="P47" s="304"/>
      <c r="Q47" s="305"/>
      <c r="R47" s="303">
        <f>SUMIFS('1. Staff Costs'!P:P,'1. Staff Costs'!C:C,B47,'1. Staff Costs'!B:B,$R$20,'1. Staff Costs'!Q:Q,"&lt;&gt;Error")+SUMIFS('2-3-6. Travel Costs&amp;CoS&amp;EC'!W:W,'2-3-6. Travel Costs&amp;CoS&amp;EC'!C:C,B47,'2-3-6. Travel Costs&amp;CoS&amp;EC'!B:B,$R$20,'2-3-6. Travel Costs&amp;CoS&amp;EC'!X:X,"&lt;&gt;Error")+SUMIFS('4. Equipment Costs'!R:R,'4. Equipment Costs'!C:C,B47,'4. Equipment Costs'!B:B,$R$20,'4. Equipment Costs'!S:S,"&lt;&gt;Error")+SUMIFS('5. Subcontracting Costs'!R:R,'5. Subcontracting Costs'!C:C,B47,'5. Subcontracting Costs'!B:B,$R$20,'5. Subcontracting Costs'!S:S,"&lt;&gt;Error")</f>
        <v>0</v>
      </c>
      <c r="S47" s="304"/>
      <c r="T47" s="305"/>
      <c r="U47" s="160">
        <f t="shared" si="4"/>
        <v>0</v>
      </c>
    </row>
    <row r="48" spans="2:21" x14ac:dyDescent="0.4">
      <c r="B48" s="180" t="s">
        <v>113</v>
      </c>
      <c r="C48" s="147" t="str">
        <f>IF('Final financial statement'!E50=0,"",'Final financial statement'!E50)</f>
        <v/>
      </c>
      <c r="D48" s="297" t="str">
        <f>IF('Final financial statement'!D50=0,"",'Final financial statement'!D50)</f>
        <v/>
      </c>
      <c r="E48" s="298"/>
      <c r="F48" s="303">
        <f>SUMIFS('1. Staff Costs'!P:P,'1. Staff Costs'!C:C,B48,'1. Staff Costs'!B:B,$F$20,'1. Staff Costs'!Q:Q,"&lt;&gt;Error")+SUMIFS('2-3-6. Travel Costs&amp;CoS&amp;EC'!W:W,'2-3-6. Travel Costs&amp;CoS&amp;EC'!C:C,B48,'2-3-6. Travel Costs&amp;CoS&amp;EC'!B:B,$F$20,'2-3-6. Travel Costs&amp;CoS&amp;EC'!X:X,"&lt;&gt;Error")+SUMIFS('4. Equipment Costs'!R:R,'4. Equipment Costs'!C:C,B48,'4. Equipment Costs'!B:B,$F$20,'4. Equipment Costs'!S:S,"&lt;&gt;Error")+SUMIFS('5. Subcontracting Costs'!R:R,'5. Subcontracting Costs'!C:C,B48,'5. Subcontracting Costs'!B:B,$F$20,'5. Subcontracting Costs'!S:S,"&lt;&gt;Error")</f>
        <v>0</v>
      </c>
      <c r="G48" s="304"/>
      <c r="H48" s="305"/>
      <c r="I48" s="303">
        <f>SUMIFS('1. Staff Costs'!P:P,'1. Staff Costs'!C:C,B48,'1. Staff Costs'!B:B,$I$20,'1. Staff Costs'!Q:Q,"&lt;&gt;Error")+SUMIFS('2-3-6. Travel Costs&amp;CoS&amp;EC'!W:W,'2-3-6. Travel Costs&amp;CoS&amp;EC'!C:C,B48,'2-3-6. Travel Costs&amp;CoS&amp;EC'!B:B,$I$20,'2-3-6. Travel Costs&amp;CoS&amp;EC'!X:X,"&lt;&gt;Error")+SUMIFS('4. Equipment Costs'!R:R,'4. Equipment Costs'!C:C,B48,'4. Equipment Costs'!B:B,$I$20,'4. Equipment Costs'!S:S,"&lt;&gt;Error")+SUMIFS('5. Subcontracting Costs'!R:R,'5. Subcontracting Costs'!C:C,B48,'5. Subcontracting Costs'!B:B,$I$20,'5. Subcontracting Costs'!S:S,"&lt;&gt;Error")</f>
        <v>0</v>
      </c>
      <c r="J48" s="304"/>
      <c r="K48" s="305"/>
      <c r="L48" s="303">
        <f>SUMIFS('1. Staff Costs'!P:P,'1. Staff Costs'!C:C,B48,'1. Staff Costs'!B:B,$L$20,'1. Staff Costs'!Q:Q,"&lt;&gt;Error")+SUMIFS('2-3-6. Travel Costs&amp;CoS&amp;EC'!W:W,'2-3-6. Travel Costs&amp;CoS&amp;EC'!C:C,B48,'2-3-6. Travel Costs&amp;CoS&amp;EC'!B:B,$L$20,'2-3-6. Travel Costs&amp;CoS&amp;EC'!X:X,"&lt;&gt;Error")+SUMIFS('4. Equipment Costs'!R:R,'4. Equipment Costs'!C:C,B48,'4. Equipment Costs'!B:B,$L$20,'4. Equipment Costs'!S:S,"&lt;&gt;Error")+SUMIFS('5. Subcontracting Costs'!R:R,'5. Subcontracting Costs'!C:C,B48,'5. Subcontracting Costs'!B:B,$L$20,'5. Subcontracting Costs'!S:S,"&lt;&gt;Error")</f>
        <v>0</v>
      </c>
      <c r="M48" s="304"/>
      <c r="N48" s="305"/>
      <c r="O48" s="303">
        <f>SUMIFS('1. Staff Costs'!P:P,'1. Staff Costs'!C:C,B48,'1. Staff Costs'!B:B,$O$20,'1. Staff Costs'!Q:Q,"&lt;&gt;Error")+SUMIFS('2-3-6. Travel Costs&amp;CoS&amp;EC'!W:W,'2-3-6. Travel Costs&amp;CoS&amp;EC'!C:C,B48,'2-3-6. Travel Costs&amp;CoS&amp;EC'!B:B,$O$20,'2-3-6. Travel Costs&amp;CoS&amp;EC'!X:X,"&lt;&gt;Error")+SUMIFS('4. Equipment Costs'!R:R,'4. Equipment Costs'!C:C,B48,'4. Equipment Costs'!B:B,$O$20,'4. Equipment Costs'!S:S,"&lt;&gt;Error")+SUMIFS('5. Subcontracting Costs'!R:R,'5. Subcontracting Costs'!C:C,B48,'5. Subcontracting Costs'!B:B,$O$20,'5. Subcontracting Costs'!S:S,"&lt;&gt;Error")</f>
        <v>0</v>
      </c>
      <c r="P48" s="304"/>
      <c r="Q48" s="305"/>
      <c r="R48" s="303">
        <f>SUMIFS('1. Staff Costs'!P:P,'1. Staff Costs'!C:C,B48,'1. Staff Costs'!B:B,$R$20,'1. Staff Costs'!Q:Q,"&lt;&gt;Error")+SUMIFS('2-3-6. Travel Costs&amp;CoS&amp;EC'!W:W,'2-3-6. Travel Costs&amp;CoS&amp;EC'!C:C,B48,'2-3-6. Travel Costs&amp;CoS&amp;EC'!B:B,$R$20,'2-3-6. Travel Costs&amp;CoS&amp;EC'!X:X,"&lt;&gt;Error")+SUMIFS('4. Equipment Costs'!R:R,'4. Equipment Costs'!C:C,B48,'4. Equipment Costs'!B:B,$R$20,'4. Equipment Costs'!S:S,"&lt;&gt;Error")+SUMIFS('5. Subcontracting Costs'!R:R,'5. Subcontracting Costs'!C:C,B48,'5. Subcontracting Costs'!B:B,$R$20,'5. Subcontracting Costs'!S:S,"&lt;&gt;Error")</f>
        <v>0</v>
      </c>
      <c r="S48" s="304"/>
      <c r="T48" s="305"/>
      <c r="U48" s="160">
        <f t="shared" si="4"/>
        <v>0</v>
      </c>
    </row>
    <row r="49" spans="2:21" x14ac:dyDescent="0.4">
      <c r="B49" s="180" t="s">
        <v>114</v>
      </c>
      <c r="C49" s="147" t="str">
        <f>IF('Final financial statement'!E51=0,"",'Final financial statement'!E51)</f>
        <v/>
      </c>
      <c r="D49" s="297" t="str">
        <f>IF('Final financial statement'!D51=0,"",'Final financial statement'!D51)</f>
        <v/>
      </c>
      <c r="E49" s="298"/>
      <c r="F49" s="303">
        <f>SUMIFS('1. Staff Costs'!P:P,'1. Staff Costs'!C:C,B49,'1. Staff Costs'!B:B,$F$20,'1. Staff Costs'!Q:Q,"&lt;&gt;Error")+SUMIFS('2-3-6. Travel Costs&amp;CoS&amp;EC'!W:W,'2-3-6. Travel Costs&amp;CoS&amp;EC'!C:C,B49,'2-3-6. Travel Costs&amp;CoS&amp;EC'!B:B,$F$20,'2-3-6. Travel Costs&amp;CoS&amp;EC'!X:X,"&lt;&gt;Error")+SUMIFS('4. Equipment Costs'!R:R,'4. Equipment Costs'!C:C,B49,'4. Equipment Costs'!B:B,$F$20,'4. Equipment Costs'!S:S,"&lt;&gt;Error")+SUMIFS('5. Subcontracting Costs'!R:R,'5. Subcontracting Costs'!C:C,B49,'5. Subcontracting Costs'!B:B,$F$20,'5. Subcontracting Costs'!S:S,"&lt;&gt;Error")</f>
        <v>0</v>
      </c>
      <c r="G49" s="304"/>
      <c r="H49" s="305"/>
      <c r="I49" s="303">
        <f>SUMIFS('1. Staff Costs'!P:P,'1. Staff Costs'!C:C,B49,'1. Staff Costs'!B:B,$I$20,'1. Staff Costs'!Q:Q,"&lt;&gt;Error")+SUMIFS('2-3-6. Travel Costs&amp;CoS&amp;EC'!W:W,'2-3-6. Travel Costs&amp;CoS&amp;EC'!C:C,B49,'2-3-6. Travel Costs&amp;CoS&amp;EC'!B:B,$I$20,'2-3-6. Travel Costs&amp;CoS&amp;EC'!X:X,"&lt;&gt;Error")+SUMIFS('4. Equipment Costs'!R:R,'4. Equipment Costs'!C:C,B49,'4. Equipment Costs'!B:B,$I$20,'4. Equipment Costs'!S:S,"&lt;&gt;Error")+SUMIFS('5. Subcontracting Costs'!R:R,'5. Subcontracting Costs'!C:C,B49,'5. Subcontracting Costs'!B:B,$I$20,'5. Subcontracting Costs'!S:S,"&lt;&gt;Error")</f>
        <v>0</v>
      </c>
      <c r="J49" s="304"/>
      <c r="K49" s="305"/>
      <c r="L49" s="303">
        <f>SUMIFS('1. Staff Costs'!P:P,'1. Staff Costs'!C:C,B49,'1. Staff Costs'!B:B,$L$20,'1. Staff Costs'!Q:Q,"&lt;&gt;Error")+SUMIFS('2-3-6. Travel Costs&amp;CoS&amp;EC'!W:W,'2-3-6. Travel Costs&amp;CoS&amp;EC'!C:C,B49,'2-3-6. Travel Costs&amp;CoS&amp;EC'!B:B,$L$20,'2-3-6. Travel Costs&amp;CoS&amp;EC'!X:X,"&lt;&gt;Error")+SUMIFS('4. Equipment Costs'!R:R,'4. Equipment Costs'!C:C,B49,'4. Equipment Costs'!B:B,$L$20,'4. Equipment Costs'!S:S,"&lt;&gt;Error")+SUMIFS('5. Subcontracting Costs'!R:R,'5. Subcontracting Costs'!C:C,B49,'5. Subcontracting Costs'!B:B,$L$20,'5. Subcontracting Costs'!S:S,"&lt;&gt;Error")</f>
        <v>0</v>
      </c>
      <c r="M49" s="304"/>
      <c r="N49" s="305"/>
      <c r="O49" s="303">
        <f>SUMIFS('1. Staff Costs'!P:P,'1. Staff Costs'!C:C,B49,'1. Staff Costs'!B:B,$O$20,'1. Staff Costs'!Q:Q,"&lt;&gt;Error")+SUMIFS('2-3-6. Travel Costs&amp;CoS&amp;EC'!W:W,'2-3-6. Travel Costs&amp;CoS&amp;EC'!C:C,B49,'2-3-6. Travel Costs&amp;CoS&amp;EC'!B:B,$O$20,'2-3-6. Travel Costs&amp;CoS&amp;EC'!X:X,"&lt;&gt;Error")+SUMIFS('4. Equipment Costs'!R:R,'4. Equipment Costs'!C:C,B49,'4. Equipment Costs'!B:B,$O$20,'4. Equipment Costs'!S:S,"&lt;&gt;Error")+SUMIFS('5. Subcontracting Costs'!R:R,'5. Subcontracting Costs'!C:C,B49,'5. Subcontracting Costs'!B:B,$O$20,'5. Subcontracting Costs'!S:S,"&lt;&gt;Error")</f>
        <v>0</v>
      </c>
      <c r="P49" s="304"/>
      <c r="Q49" s="305"/>
      <c r="R49" s="303">
        <f>SUMIFS('1. Staff Costs'!P:P,'1. Staff Costs'!C:C,B49,'1. Staff Costs'!B:B,$R$20,'1. Staff Costs'!Q:Q,"&lt;&gt;Error")+SUMIFS('2-3-6. Travel Costs&amp;CoS&amp;EC'!W:W,'2-3-6. Travel Costs&amp;CoS&amp;EC'!C:C,B49,'2-3-6. Travel Costs&amp;CoS&amp;EC'!B:B,$R$20,'2-3-6. Travel Costs&amp;CoS&amp;EC'!X:X,"&lt;&gt;Error")+SUMIFS('4. Equipment Costs'!R:R,'4. Equipment Costs'!C:C,B49,'4. Equipment Costs'!B:B,$R$20,'4. Equipment Costs'!S:S,"&lt;&gt;Error")+SUMIFS('5. Subcontracting Costs'!R:R,'5. Subcontracting Costs'!C:C,B49,'5. Subcontracting Costs'!B:B,$R$20,'5. Subcontracting Costs'!S:S,"&lt;&gt;Error")</f>
        <v>0</v>
      </c>
      <c r="S49" s="304"/>
      <c r="T49" s="305"/>
      <c r="U49" s="160">
        <f t="shared" si="4"/>
        <v>0</v>
      </c>
    </row>
    <row r="50" spans="2:21" x14ac:dyDescent="0.4">
      <c r="B50" s="180" t="s">
        <v>115</v>
      </c>
      <c r="C50" s="147" t="str">
        <f>IF('Final financial statement'!E52=0,"",'Final financial statement'!E52)</f>
        <v/>
      </c>
      <c r="D50" s="297" t="str">
        <f>IF('Final financial statement'!D52=0,"",'Final financial statement'!D52)</f>
        <v/>
      </c>
      <c r="E50" s="298"/>
      <c r="F50" s="303">
        <f>SUMIFS('1. Staff Costs'!P:P,'1. Staff Costs'!C:C,B50,'1. Staff Costs'!B:B,$F$20,'1. Staff Costs'!Q:Q,"&lt;&gt;Error")+SUMIFS('2-3-6. Travel Costs&amp;CoS&amp;EC'!W:W,'2-3-6. Travel Costs&amp;CoS&amp;EC'!C:C,B50,'2-3-6. Travel Costs&amp;CoS&amp;EC'!B:B,$F$20,'2-3-6. Travel Costs&amp;CoS&amp;EC'!X:X,"&lt;&gt;Error")+SUMIFS('4. Equipment Costs'!R:R,'4. Equipment Costs'!C:C,B50,'4. Equipment Costs'!B:B,$F$20,'4. Equipment Costs'!S:S,"&lt;&gt;Error")+SUMIFS('5. Subcontracting Costs'!R:R,'5. Subcontracting Costs'!C:C,B50,'5. Subcontracting Costs'!B:B,$F$20,'5. Subcontracting Costs'!S:S,"&lt;&gt;Error")</f>
        <v>0</v>
      </c>
      <c r="G50" s="304"/>
      <c r="H50" s="305"/>
      <c r="I50" s="303">
        <f>SUMIFS('1. Staff Costs'!P:P,'1. Staff Costs'!C:C,B50,'1. Staff Costs'!B:B,$I$20,'1. Staff Costs'!Q:Q,"&lt;&gt;Error")+SUMIFS('2-3-6. Travel Costs&amp;CoS&amp;EC'!W:W,'2-3-6. Travel Costs&amp;CoS&amp;EC'!C:C,B50,'2-3-6. Travel Costs&amp;CoS&amp;EC'!B:B,$I$20,'2-3-6. Travel Costs&amp;CoS&amp;EC'!X:X,"&lt;&gt;Error")+SUMIFS('4. Equipment Costs'!R:R,'4. Equipment Costs'!C:C,B50,'4. Equipment Costs'!B:B,$I$20,'4. Equipment Costs'!S:S,"&lt;&gt;Error")+SUMIFS('5. Subcontracting Costs'!R:R,'5. Subcontracting Costs'!C:C,B50,'5. Subcontracting Costs'!B:B,$I$20,'5. Subcontracting Costs'!S:S,"&lt;&gt;Error")</f>
        <v>0</v>
      </c>
      <c r="J50" s="304"/>
      <c r="K50" s="305"/>
      <c r="L50" s="303">
        <f>SUMIFS('1. Staff Costs'!P:P,'1. Staff Costs'!C:C,B50,'1. Staff Costs'!B:B,$L$20,'1. Staff Costs'!Q:Q,"&lt;&gt;Error")+SUMIFS('2-3-6. Travel Costs&amp;CoS&amp;EC'!W:W,'2-3-6. Travel Costs&amp;CoS&amp;EC'!C:C,B50,'2-3-6. Travel Costs&amp;CoS&amp;EC'!B:B,$L$20,'2-3-6. Travel Costs&amp;CoS&amp;EC'!X:X,"&lt;&gt;Error")+SUMIFS('4. Equipment Costs'!R:R,'4. Equipment Costs'!C:C,B50,'4. Equipment Costs'!B:B,$L$20,'4. Equipment Costs'!S:S,"&lt;&gt;Error")+SUMIFS('5. Subcontracting Costs'!R:R,'5. Subcontracting Costs'!C:C,B50,'5. Subcontracting Costs'!B:B,$L$20,'5. Subcontracting Costs'!S:S,"&lt;&gt;Error")</f>
        <v>0</v>
      </c>
      <c r="M50" s="304"/>
      <c r="N50" s="305"/>
      <c r="O50" s="303">
        <f>SUMIFS('1. Staff Costs'!P:P,'1. Staff Costs'!C:C,B50,'1. Staff Costs'!B:B,$O$20,'1. Staff Costs'!Q:Q,"&lt;&gt;Error")+SUMIFS('2-3-6. Travel Costs&amp;CoS&amp;EC'!W:W,'2-3-6. Travel Costs&amp;CoS&amp;EC'!C:C,B50,'2-3-6. Travel Costs&amp;CoS&amp;EC'!B:B,$O$20,'2-3-6. Travel Costs&amp;CoS&amp;EC'!X:X,"&lt;&gt;Error")+SUMIFS('4. Equipment Costs'!R:R,'4. Equipment Costs'!C:C,B50,'4. Equipment Costs'!B:B,$O$20,'4. Equipment Costs'!S:S,"&lt;&gt;Error")+SUMIFS('5. Subcontracting Costs'!R:R,'5. Subcontracting Costs'!C:C,B50,'5. Subcontracting Costs'!B:B,$O$20,'5. Subcontracting Costs'!S:S,"&lt;&gt;Error")</f>
        <v>0</v>
      </c>
      <c r="P50" s="304"/>
      <c r="Q50" s="305"/>
      <c r="R50" s="303">
        <f>SUMIFS('1. Staff Costs'!P:P,'1. Staff Costs'!C:C,B50,'1. Staff Costs'!B:B,$R$20,'1. Staff Costs'!Q:Q,"&lt;&gt;Error")+SUMIFS('2-3-6. Travel Costs&amp;CoS&amp;EC'!W:W,'2-3-6. Travel Costs&amp;CoS&amp;EC'!C:C,B50,'2-3-6. Travel Costs&amp;CoS&amp;EC'!B:B,$R$20,'2-3-6. Travel Costs&amp;CoS&amp;EC'!X:X,"&lt;&gt;Error")+SUMIFS('4. Equipment Costs'!R:R,'4. Equipment Costs'!C:C,B50,'4. Equipment Costs'!B:B,$R$20,'4. Equipment Costs'!S:S,"&lt;&gt;Error")+SUMIFS('5. Subcontracting Costs'!R:R,'5. Subcontracting Costs'!C:C,B50,'5. Subcontracting Costs'!B:B,$R$20,'5. Subcontracting Costs'!S:S,"&lt;&gt;Error")</f>
        <v>0</v>
      </c>
      <c r="S50" s="304"/>
      <c r="T50" s="305"/>
      <c r="U50" s="160">
        <f t="shared" si="4"/>
        <v>0</v>
      </c>
    </row>
    <row r="51" spans="2:21" x14ac:dyDescent="0.4">
      <c r="B51" s="180" t="s">
        <v>116</v>
      </c>
      <c r="C51" s="147" t="str">
        <f>IF('Final financial statement'!E53=0,"",'Final financial statement'!E53)</f>
        <v/>
      </c>
      <c r="D51" s="297" t="str">
        <f>IF('Final financial statement'!D53=0,"",'Final financial statement'!D53)</f>
        <v/>
      </c>
      <c r="E51" s="298"/>
      <c r="F51" s="303">
        <f>SUMIFS('1. Staff Costs'!P:P,'1. Staff Costs'!C:C,B51,'1. Staff Costs'!B:B,$F$20,'1. Staff Costs'!Q:Q,"&lt;&gt;Error")+SUMIFS('2-3-6. Travel Costs&amp;CoS&amp;EC'!W:W,'2-3-6. Travel Costs&amp;CoS&amp;EC'!C:C,B51,'2-3-6. Travel Costs&amp;CoS&amp;EC'!B:B,$F$20,'2-3-6. Travel Costs&amp;CoS&amp;EC'!X:X,"&lt;&gt;Error")+SUMIFS('4. Equipment Costs'!R:R,'4. Equipment Costs'!C:C,B51,'4. Equipment Costs'!B:B,$F$20,'4. Equipment Costs'!S:S,"&lt;&gt;Error")+SUMIFS('5. Subcontracting Costs'!R:R,'5. Subcontracting Costs'!C:C,B51,'5. Subcontracting Costs'!B:B,$F$20,'5. Subcontracting Costs'!S:S,"&lt;&gt;Error")</f>
        <v>0</v>
      </c>
      <c r="G51" s="304"/>
      <c r="H51" s="305"/>
      <c r="I51" s="303">
        <f>SUMIFS('1. Staff Costs'!P:P,'1. Staff Costs'!C:C,B51,'1. Staff Costs'!B:B,$I$20,'1. Staff Costs'!Q:Q,"&lt;&gt;Error")+SUMIFS('2-3-6. Travel Costs&amp;CoS&amp;EC'!W:W,'2-3-6. Travel Costs&amp;CoS&amp;EC'!C:C,B51,'2-3-6. Travel Costs&amp;CoS&amp;EC'!B:B,$I$20,'2-3-6. Travel Costs&amp;CoS&amp;EC'!X:X,"&lt;&gt;Error")+SUMIFS('4. Equipment Costs'!R:R,'4. Equipment Costs'!C:C,B51,'4. Equipment Costs'!B:B,$I$20,'4. Equipment Costs'!S:S,"&lt;&gt;Error")+SUMIFS('5. Subcontracting Costs'!R:R,'5. Subcontracting Costs'!C:C,B51,'5. Subcontracting Costs'!B:B,$I$20,'5. Subcontracting Costs'!S:S,"&lt;&gt;Error")</f>
        <v>0</v>
      </c>
      <c r="J51" s="304"/>
      <c r="K51" s="305"/>
      <c r="L51" s="303">
        <f>SUMIFS('1. Staff Costs'!P:P,'1. Staff Costs'!C:C,B51,'1. Staff Costs'!B:B,$L$20,'1. Staff Costs'!Q:Q,"&lt;&gt;Error")+SUMIFS('2-3-6. Travel Costs&amp;CoS&amp;EC'!W:W,'2-3-6. Travel Costs&amp;CoS&amp;EC'!C:C,B51,'2-3-6. Travel Costs&amp;CoS&amp;EC'!B:B,$L$20,'2-3-6. Travel Costs&amp;CoS&amp;EC'!X:X,"&lt;&gt;Error")+SUMIFS('4. Equipment Costs'!R:R,'4. Equipment Costs'!C:C,B51,'4. Equipment Costs'!B:B,$L$20,'4. Equipment Costs'!S:S,"&lt;&gt;Error")+SUMIFS('5. Subcontracting Costs'!R:R,'5. Subcontracting Costs'!C:C,B51,'5. Subcontracting Costs'!B:B,$L$20,'5. Subcontracting Costs'!S:S,"&lt;&gt;Error")</f>
        <v>0</v>
      </c>
      <c r="M51" s="304"/>
      <c r="N51" s="305"/>
      <c r="O51" s="303">
        <f>SUMIFS('1. Staff Costs'!P:P,'1. Staff Costs'!C:C,B51,'1. Staff Costs'!B:B,$O$20,'1. Staff Costs'!Q:Q,"&lt;&gt;Error")+SUMIFS('2-3-6. Travel Costs&amp;CoS&amp;EC'!W:W,'2-3-6. Travel Costs&amp;CoS&amp;EC'!C:C,B51,'2-3-6. Travel Costs&amp;CoS&amp;EC'!B:B,$O$20,'2-3-6. Travel Costs&amp;CoS&amp;EC'!X:X,"&lt;&gt;Error")+SUMIFS('4. Equipment Costs'!R:R,'4. Equipment Costs'!C:C,B51,'4. Equipment Costs'!B:B,$O$20,'4. Equipment Costs'!S:S,"&lt;&gt;Error")+SUMIFS('5. Subcontracting Costs'!R:R,'5. Subcontracting Costs'!C:C,B51,'5. Subcontracting Costs'!B:B,$O$20,'5. Subcontracting Costs'!S:S,"&lt;&gt;Error")</f>
        <v>0</v>
      </c>
      <c r="P51" s="304"/>
      <c r="Q51" s="305"/>
      <c r="R51" s="303">
        <f>SUMIFS('1. Staff Costs'!P:P,'1. Staff Costs'!C:C,B51,'1. Staff Costs'!B:B,$R$20,'1. Staff Costs'!Q:Q,"&lt;&gt;Error")+SUMIFS('2-3-6. Travel Costs&amp;CoS&amp;EC'!W:W,'2-3-6. Travel Costs&amp;CoS&amp;EC'!C:C,B51,'2-3-6. Travel Costs&amp;CoS&amp;EC'!B:B,$R$20,'2-3-6. Travel Costs&amp;CoS&amp;EC'!X:X,"&lt;&gt;Error")+SUMIFS('4. Equipment Costs'!R:R,'4. Equipment Costs'!C:C,B51,'4. Equipment Costs'!B:B,$R$20,'4. Equipment Costs'!S:S,"&lt;&gt;Error")+SUMIFS('5. Subcontracting Costs'!R:R,'5. Subcontracting Costs'!C:C,B51,'5. Subcontracting Costs'!B:B,$R$20,'5. Subcontracting Costs'!S:S,"&lt;&gt;Error")</f>
        <v>0</v>
      </c>
      <c r="S51" s="304"/>
      <c r="T51" s="305"/>
      <c r="U51" s="160">
        <f t="shared" si="4"/>
        <v>0</v>
      </c>
    </row>
    <row r="52" spans="2:21" x14ac:dyDescent="0.4">
      <c r="B52" s="180" t="s">
        <v>117</v>
      </c>
      <c r="C52" s="147" t="str">
        <f>IF('Final financial statement'!E54=0,"",'Final financial statement'!E54)</f>
        <v/>
      </c>
      <c r="D52" s="297" t="str">
        <f>IF('Final financial statement'!D54=0,"",'Final financial statement'!D54)</f>
        <v/>
      </c>
      <c r="E52" s="298"/>
      <c r="F52" s="303">
        <f>SUMIFS('1. Staff Costs'!P:P,'1. Staff Costs'!C:C,B52,'1. Staff Costs'!B:B,$F$20,'1. Staff Costs'!Q:Q,"&lt;&gt;Error")+SUMIFS('2-3-6. Travel Costs&amp;CoS&amp;EC'!W:W,'2-3-6. Travel Costs&amp;CoS&amp;EC'!C:C,B52,'2-3-6. Travel Costs&amp;CoS&amp;EC'!B:B,$F$20,'2-3-6. Travel Costs&amp;CoS&amp;EC'!X:X,"&lt;&gt;Error")+SUMIFS('4. Equipment Costs'!R:R,'4. Equipment Costs'!C:C,B52,'4. Equipment Costs'!B:B,$F$20,'4. Equipment Costs'!S:S,"&lt;&gt;Error")+SUMIFS('5. Subcontracting Costs'!R:R,'5. Subcontracting Costs'!C:C,B52,'5. Subcontracting Costs'!B:B,$F$20,'5. Subcontracting Costs'!S:S,"&lt;&gt;Error")</f>
        <v>0</v>
      </c>
      <c r="G52" s="304"/>
      <c r="H52" s="305"/>
      <c r="I52" s="303">
        <f>SUMIFS('1. Staff Costs'!P:P,'1. Staff Costs'!C:C,B52,'1. Staff Costs'!B:B,$I$20,'1. Staff Costs'!Q:Q,"&lt;&gt;Error")+SUMIFS('2-3-6. Travel Costs&amp;CoS&amp;EC'!W:W,'2-3-6. Travel Costs&amp;CoS&amp;EC'!C:C,B52,'2-3-6. Travel Costs&amp;CoS&amp;EC'!B:B,$I$20,'2-3-6. Travel Costs&amp;CoS&amp;EC'!X:X,"&lt;&gt;Error")+SUMIFS('4. Equipment Costs'!R:R,'4. Equipment Costs'!C:C,B52,'4. Equipment Costs'!B:B,$I$20,'4. Equipment Costs'!S:S,"&lt;&gt;Error")+SUMIFS('5. Subcontracting Costs'!R:R,'5. Subcontracting Costs'!C:C,B52,'5. Subcontracting Costs'!B:B,$I$20,'5. Subcontracting Costs'!S:S,"&lt;&gt;Error")</f>
        <v>0</v>
      </c>
      <c r="J52" s="304"/>
      <c r="K52" s="305"/>
      <c r="L52" s="303">
        <f>SUMIFS('1. Staff Costs'!P:P,'1. Staff Costs'!C:C,B52,'1. Staff Costs'!B:B,$L$20,'1. Staff Costs'!Q:Q,"&lt;&gt;Error")+SUMIFS('2-3-6. Travel Costs&amp;CoS&amp;EC'!W:W,'2-3-6. Travel Costs&amp;CoS&amp;EC'!C:C,B52,'2-3-6. Travel Costs&amp;CoS&amp;EC'!B:B,$L$20,'2-3-6. Travel Costs&amp;CoS&amp;EC'!X:X,"&lt;&gt;Error")+SUMIFS('4. Equipment Costs'!R:R,'4. Equipment Costs'!C:C,B52,'4. Equipment Costs'!B:B,$L$20,'4. Equipment Costs'!S:S,"&lt;&gt;Error")+SUMIFS('5. Subcontracting Costs'!R:R,'5. Subcontracting Costs'!C:C,B52,'5. Subcontracting Costs'!B:B,$L$20,'5. Subcontracting Costs'!S:S,"&lt;&gt;Error")</f>
        <v>0</v>
      </c>
      <c r="M52" s="304"/>
      <c r="N52" s="305"/>
      <c r="O52" s="303">
        <f>SUMIFS('1. Staff Costs'!P:P,'1. Staff Costs'!C:C,B52,'1. Staff Costs'!B:B,$O$20,'1. Staff Costs'!Q:Q,"&lt;&gt;Error")+SUMIFS('2-3-6. Travel Costs&amp;CoS&amp;EC'!W:W,'2-3-6. Travel Costs&amp;CoS&amp;EC'!C:C,B52,'2-3-6. Travel Costs&amp;CoS&amp;EC'!B:B,$O$20,'2-3-6. Travel Costs&amp;CoS&amp;EC'!X:X,"&lt;&gt;Error")+SUMIFS('4. Equipment Costs'!R:R,'4. Equipment Costs'!C:C,B52,'4. Equipment Costs'!B:B,$O$20,'4. Equipment Costs'!S:S,"&lt;&gt;Error")+SUMIFS('5. Subcontracting Costs'!R:R,'5. Subcontracting Costs'!C:C,B52,'5. Subcontracting Costs'!B:B,$O$20,'5. Subcontracting Costs'!S:S,"&lt;&gt;Error")</f>
        <v>0</v>
      </c>
      <c r="P52" s="304"/>
      <c r="Q52" s="305"/>
      <c r="R52" s="303">
        <f>SUMIFS('1. Staff Costs'!P:P,'1. Staff Costs'!C:C,B52,'1. Staff Costs'!B:B,$R$20,'1. Staff Costs'!Q:Q,"&lt;&gt;Error")+SUMIFS('2-3-6. Travel Costs&amp;CoS&amp;EC'!W:W,'2-3-6. Travel Costs&amp;CoS&amp;EC'!C:C,B52,'2-3-6. Travel Costs&amp;CoS&amp;EC'!B:B,$R$20,'2-3-6. Travel Costs&amp;CoS&amp;EC'!X:X,"&lt;&gt;Error")+SUMIFS('4. Equipment Costs'!R:R,'4. Equipment Costs'!C:C,B52,'4. Equipment Costs'!B:B,$R$20,'4. Equipment Costs'!S:S,"&lt;&gt;Error")+SUMIFS('5. Subcontracting Costs'!R:R,'5. Subcontracting Costs'!C:C,B52,'5. Subcontracting Costs'!B:B,$R$20,'5. Subcontracting Costs'!S:S,"&lt;&gt;Error")</f>
        <v>0</v>
      </c>
      <c r="S52" s="304"/>
      <c r="T52" s="305"/>
      <c r="U52" s="160">
        <f t="shared" si="4"/>
        <v>0</v>
      </c>
    </row>
    <row r="53" spans="2:21" x14ac:dyDescent="0.4">
      <c r="B53" s="180" t="s">
        <v>118</v>
      </c>
      <c r="C53" s="147" t="str">
        <f>IF('Final financial statement'!E55=0,"",'Final financial statement'!E55)</f>
        <v/>
      </c>
      <c r="D53" s="297" t="str">
        <f>IF('Final financial statement'!D55=0,"",'Final financial statement'!D55)</f>
        <v/>
      </c>
      <c r="E53" s="298"/>
      <c r="F53" s="303">
        <f>SUMIFS('1. Staff Costs'!P:P,'1. Staff Costs'!C:C,B53,'1. Staff Costs'!B:B,$F$20,'1. Staff Costs'!Q:Q,"&lt;&gt;Error")+SUMIFS('2-3-6. Travel Costs&amp;CoS&amp;EC'!W:W,'2-3-6. Travel Costs&amp;CoS&amp;EC'!C:C,B53,'2-3-6. Travel Costs&amp;CoS&amp;EC'!B:B,$F$20,'2-3-6. Travel Costs&amp;CoS&amp;EC'!X:X,"&lt;&gt;Error")+SUMIFS('4. Equipment Costs'!R:R,'4. Equipment Costs'!C:C,B53,'4. Equipment Costs'!B:B,$F$20,'4. Equipment Costs'!S:S,"&lt;&gt;Error")+SUMIFS('5. Subcontracting Costs'!R:R,'5. Subcontracting Costs'!C:C,B53,'5. Subcontracting Costs'!B:B,$F$20,'5. Subcontracting Costs'!S:S,"&lt;&gt;Error")</f>
        <v>0</v>
      </c>
      <c r="G53" s="304"/>
      <c r="H53" s="305"/>
      <c r="I53" s="303">
        <f>SUMIFS('1. Staff Costs'!P:P,'1. Staff Costs'!C:C,B53,'1. Staff Costs'!B:B,$I$20,'1. Staff Costs'!Q:Q,"&lt;&gt;Error")+SUMIFS('2-3-6. Travel Costs&amp;CoS&amp;EC'!W:W,'2-3-6. Travel Costs&amp;CoS&amp;EC'!C:C,B53,'2-3-6. Travel Costs&amp;CoS&amp;EC'!B:B,$I$20,'2-3-6. Travel Costs&amp;CoS&amp;EC'!X:X,"&lt;&gt;Error")+SUMIFS('4. Equipment Costs'!R:R,'4. Equipment Costs'!C:C,B53,'4. Equipment Costs'!B:B,$I$20,'4. Equipment Costs'!S:S,"&lt;&gt;Error")+SUMIFS('5. Subcontracting Costs'!R:R,'5. Subcontracting Costs'!C:C,B53,'5. Subcontracting Costs'!B:B,$I$20,'5. Subcontracting Costs'!S:S,"&lt;&gt;Error")</f>
        <v>0</v>
      </c>
      <c r="J53" s="304"/>
      <c r="K53" s="305"/>
      <c r="L53" s="303">
        <f>SUMIFS('1. Staff Costs'!P:P,'1. Staff Costs'!C:C,B53,'1. Staff Costs'!B:B,$L$20,'1. Staff Costs'!Q:Q,"&lt;&gt;Error")+SUMIFS('2-3-6. Travel Costs&amp;CoS&amp;EC'!W:W,'2-3-6. Travel Costs&amp;CoS&amp;EC'!C:C,B53,'2-3-6. Travel Costs&amp;CoS&amp;EC'!B:B,$L$20,'2-3-6. Travel Costs&amp;CoS&amp;EC'!X:X,"&lt;&gt;Error")+SUMIFS('4. Equipment Costs'!R:R,'4. Equipment Costs'!C:C,B53,'4. Equipment Costs'!B:B,$L$20,'4. Equipment Costs'!S:S,"&lt;&gt;Error")+SUMIFS('5. Subcontracting Costs'!R:R,'5. Subcontracting Costs'!C:C,B53,'5. Subcontracting Costs'!B:B,$L$20,'5. Subcontracting Costs'!S:S,"&lt;&gt;Error")</f>
        <v>0</v>
      </c>
      <c r="M53" s="304"/>
      <c r="N53" s="305"/>
      <c r="O53" s="303">
        <f>SUMIFS('1. Staff Costs'!P:P,'1. Staff Costs'!C:C,B53,'1. Staff Costs'!B:B,$O$20,'1. Staff Costs'!Q:Q,"&lt;&gt;Error")+SUMIFS('2-3-6. Travel Costs&amp;CoS&amp;EC'!W:W,'2-3-6. Travel Costs&amp;CoS&amp;EC'!C:C,B53,'2-3-6. Travel Costs&amp;CoS&amp;EC'!B:B,$O$20,'2-3-6. Travel Costs&amp;CoS&amp;EC'!X:X,"&lt;&gt;Error")+SUMIFS('4. Equipment Costs'!R:R,'4. Equipment Costs'!C:C,B53,'4. Equipment Costs'!B:B,$O$20,'4. Equipment Costs'!S:S,"&lt;&gt;Error")+SUMIFS('5. Subcontracting Costs'!R:R,'5. Subcontracting Costs'!C:C,B53,'5. Subcontracting Costs'!B:B,$O$20,'5. Subcontracting Costs'!S:S,"&lt;&gt;Error")</f>
        <v>0</v>
      </c>
      <c r="P53" s="304"/>
      <c r="Q53" s="305"/>
      <c r="R53" s="303">
        <f>SUMIFS('1. Staff Costs'!P:P,'1. Staff Costs'!C:C,B53,'1. Staff Costs'!B:B,$R$20,'1. Staff Costs'!Q:Q,"&lt;&gt;Error")+SUMIFS('2-3-6. Travel Costs&amp;CoS&amp;EC'!W:W,'2-3-6. Travel Costs&amp;CoS&amp;EC'!C:C,B53,'2-3-6. Travel Costs&amp;CoS&amp;EC'!B:B,$R$20,'2-3-6. Travel Costs&amp;CoS&amp;EC'!X:X,"&lt;&gt;Error")+SUMIFS('4. Equipment Costs'!R:R,'4. Equipment Costs'!C:C,B53,'4. Equipment Costs'!B:B,$R$20,'4. Equipment Costs'!S:S,"&lt;&gt;Error")+SUMIFS('5. Subcontracting Costs'!R:R,'5. Subcontracting Costs'!C:C,B53,'5. Subcontracting Costs'!B:B,$R$20,'5. Subcontracting Costs'!S:S,"&lt;&gt;Error")</f>
        <v>0</v>
      </c>
      <c r="S53" s="304"/>
      <c r="T53" s="305"/>
      <c r="U53" s="160">
        <f t="shared" si="4"/>
        <v>0</v>
      </c>
    </row>
    <row r="54" spans="2:21" x14ac:dyDescent="0.4">
      <c r="B54" s="180" t="s">
        <v>119</v>
      </c>
      <c r="C54" s="147" t="str">
        <f>IF('Final financial statement'!E56=0,"",'Final financial statement'!E56)</f>
        <v/>
      </c>
      <c r="D54" s="297" t="str">
        <f>IF('Final financial statement'!D56=0,"",'Final financial statement'!D56)</f>
        <v/>
      </c>
      <c r="E54" s="298"/>
      <c r="F54" s="303">
        <f>SUMIFS('1. Staff Costs'!P:P,'1. Staff Costs'!C:C,B54,'1. Staff Costs'!B:B,$F$20,'1. Staff Costs'!Q:Q,"&lt;&gt;Error")+SUMIFS('2-3-6. Travel Costs&amp;CoS&amp;EC'!W:W,'2-3-6. Travel Costs&amp;CoS&amp;EC'!C:C,B54,'2-3-6. Travel Costs&amp;CoS&amp;EC'!B:B,$F$20,'2-3-6. Travel Costs&amp;CoS&amp;EC'!X:X,"&lt;&gt;Error")+SUMIFS('4. Equipment Costs'!R:R,'4. Equipment Costs'!C:C,B54,'4. Equipment Costs'!B:B,$F$20,'4. Equipment Costs'!S:S,"&lt;&gt;Error")+SUMIFS('5. Subcontracting Costs'!R:R,'5. Subcontracting Costs'!C:C,B54,'5. Subcontracting Costs'!B:B,$F$20,'5. Subcontracting Costs'!S:S,"&lt;&gt;Error")</f>
        <v>0</v>
      </c>
      <c r="G54" s="304"/>
      <c r="H54" s="305"/>
      <c r="I54" s="303">
        <f>SUMIFS('1. Staff Costs'!P:P,'1. Staff Costs'!C:C,B54,'1. Staff Costs'!B:B,$I$20,'1. Staff Costs'!Q:Q,"&lt;&gt;Error")+SUMIFS('2-3-6. Travel Costs&amp;CoS&amp;EC'!W:W,'2-3-6. Travel Costs&amp;CoS&amp;EC'!C:C,B54,'2-3-6. Travel Costs&amp;CoS&amp;EC'!B:B,$I$20,'2-3-6. Travel Costs&amp;CoS&amp;EC'!X:X,"&lt;&gt;Error")+SUMIFS('4. Equipment Costs'!R:R,'4. Equipment Costs'!C:C,B54,'4. Equipment Costs'!B:B,$I$20,'4. Equipment Costs'!S:S,"&lt;&gt;Error")+SUMIFS('5. Subcontracting Costs'!R:R,'5. Subcontracting Costs'!C:C,B54,'5. Subcontracting Costs'!B:B,$I$20,'5. Subcontracting Costs'!S:S,"&lt;&gt;Error")</f>
        <v>0</v>
      </c>
      <c r="J54" s="304"/>
      <c r="K54" s="305"/>
      <c r="L54" s="303">
        <f>SUMIFS('1. Staff Costs'!P:P,'1. Staff Costs'!C:C,B54,'1. Staff Costs'!B:B,$L$20,'1. Staff Costs'!Q:Q,"&lt;&gt;Error")+SUMIFS('2-3-6. Travel Costs&amp;CoS&amp;EC'!W:W,'2-3-6. Travel Costs&amp;CoS&amp;EC'!C:C,B54,'2-3-6. Travel Costs&amp;CoS&amp;EC'!B:B,$L$20,'2-3-6. Travel Costs&amp;CoS&amp;EC'!X:X,"&lt;&gt;Error")+SUMIFS('4. Equipment Costs'!R:R,'4. Equipment Costs'!C:C,B54,'4. Equipment Costs'!B:B,$L$20,'4. Equipment Costs'!S:S,"&lt;&gt;Error")+SUMIFS('5. Subcontracting Costs'!R:R,'5. Subcontracting Costs'!C:C,B54,'5. Subcontracting Costs'!B:B,$L$20,'5. Subcontracting Costs'!S:S,"&lt;&gt;Error")</f>
        <v>0</v>
      </c>
      <c r="M54" s="304"/>
      <c r="N54" s="305"/>
      <c r="O54" s="303">
        <f>SUMIFS('1. Staff Costs'!P:P,'1. Staff Costs'!C:C,B54,'1. Staff Costs'!B:B,$O$20,'1. Staff Costs'!Q:Q,"&lt;&gt;Error")+SUMIFS('2-3-6. Travel Costs&amp;CoS&amp;EC'!W:W,'2-3-6. Travel Costs&amp;CoS&amp;EC'!C:C,B54,'2-3-6. Travel Costs&amp;CoS&amp;EC'!B:B,$O$20,'2-3-6. Travel Costs&amp;CoS&amp;EC'!X:X,"&lt;&gt;Error")+SUMIFS('4. Equipment Costs'!R:R,'4. Equipment Costs'!C:C,B54,'4. Equipment Costs'!B:B,$O$20,'4. Equipment Costs'!S:S,"&lt;&gt;Error")+SUMIFS('5. Subcontracting Costs'!R:R,'5. Subcontracting Costs'!C:C,B54,'5. Subcontracting Costs'!B:B,$O$20,'5. Subcontracting Costs'!S:S,"&lt;&gt;Error")</f>
        <v>0</v>
      </c>
      <c r="P54" s="304"/>
      <c r="Q54" s="305"/>
      <c r="R54" s="303">
        <f>SUMIFS('1. Staff Costs'!P:P,'1. Staff Costs'!C:C,B54,'1. Staff Costs'!B:B,$R$20,'1. Staff Costs'!Q:Q,"&lt;&gt;Error")+SUMIFS('2-3-6. Travel Costs&amp;CoS&amp;EC'!W:W,'2-3-6. Travel Costs&amp;CoS&amp;EC'!C:C,B54,'2-3-6. Travel Costs&amp;CoS&amp;EC'!B:B,$R$20,'2-3-6. Travel Costs&amp;CoS&amp;EC'!X:X,"&lt;&gt;Error")+SUMIFS('4. Equipment Costs'!R:R,'4. Equipment Costs'!C:C,B54,'4. Equipment Costs'!B:B,$R$20,'4. Equipment Costs'!S:S,"&lt;&gt;Error")+SUMIFS('5. Subcontracting Costs'!R:R,'5. Subcontracting Costs'!C:C,B54,'5. Subcontracting Costs'!B:B,$R$20,'5. Subcontracting Costs'!S:S,"&lt;&gt;Error")</f>
        <v>0</v>
      </c>
      <c r="S54" s="304"/>
      <c r="T54" s="305"/>
      <c r="U54" s="160">
        <f t="shared" si="4"/>
        <v>0</v>
      </c>
    </row>
    <row r="55" spans="2:21" x14ac:dyDescent="0.4">
      <c r="B55" s="180" t="s">
        <v>120</v>
      </c>
      <c r="C55" s="147" t="str">
        <f>IF('Final financial statement'!E57=0,"",'Final financial statement'!E57)</f>
        <v/>
      </c>
      <c r="D55" s="297" t="str">
        <f>IF('Final financial statement'!D57=0,"",'Final financial statement'!D57)</f>
        <v/>
      </c>
      <c r="E55" s="298"/>
      <c r="F55" s="303">
        <f>SUMIFS('1. Staff Costs'!P:P,'1. Staff Costs'!C:C,B55,'1. Staff Costs'!B:B,$F$20,'1. Staff Costs'!Q:Q,"&lt;&gt;Error")+SUMIFS('2-3-6. Travel Costs&amp;CoS&amp;EC'!W:W,'2-3-6. Travel Costs&amp;CoS&amp;EC'!C:C,B55,'2-3-6. Travel Costs&amp;CoS&amp;EC'!B:B,$F$20,'2-3-6. Travel Costs&amp;CoS&amp;EC'!X:X,"&lt;&gt;Error")+SUMIFS('4. Equipment Costs'!R:R,'4. Equipment Costs'!C:C,B55,'4. Equipment Costs'!B:B,$F$20,'4. Equipment Costs'!S:S,"&lt;&gt;Error")+SUMIFS('5. Subcontracting Costs'!R:R,'5. Subcontracting Costs'!C:C,B55,'5. Subcontracting Costs'!B:B,$F$20,'5. Subcontracting Costs'!S:S,"&lt;&gt;Error")</f>
        <v>0</v>
      </c>
      <c r="G55" s="304"/>
      <c r="H55" s="305"/>
      <c r="I55" s="303">
        <f>SUMIFS('1. Staff Costs'!P:P,'1. Staff Costs'!C:C,B55,'1. Staff Costs'!B:B,$I$20,'1. Staff Costs'!Q:Q,"&lt;&gt;Error")+SUMIFS('2-3-6. Travel Costs&amp;CoS&amp;EC'!W:W,'2-3-6. Travel Costs&amp;CoS&amp;EC'!C:C,B55,'2-3-6. Travel Costs&amp;CoS&amp;EC'!B:B,$I$20,'2-3-6. Travel Costs&amp;CoS&amp;EC'!X:X,"&lt;&gt;Error")+SUMIFS('4. Equipment Costs'!R:R,'4. Equipment Costs'!C:C,B55,'4. Equipment Costs'!B:B,$I$20,'4. Equipment Costs'!S:S,"&lt;&gt;Error")+SUMIFS('5. Subcontracting Costs'!R:R,'5. Subcontracting Costs'!C:C,B55,'5. Subcontracting Costs'!B:B,$I$20,'5. Subcontracting Costs'!S:S,"&lt;&gt;Error")</f>
        <v>0</v>
      </c>
      <c r="J55" s="304"/>
      <c r="K55" s="305"/>
      <c r="L55" s="303">
        <f>SUMIFS('1. Staff Costs'!P:P,'1. Staff Costs'!C:C,B55,'1. Staff Costs'!B:B,$L$20,'1. Staff Costs'!Q:Q,"&lt;&gt;Error")+SUMIFS('2-3-6. Travel Costs&amp;CoS&amp;EC'!W:W,'2-3-6. Travel Costs&amp;CoS&amp;EC'!C:C,B55,'2-3-6. Travel Costs&amp;CoS&amp;EC'!B:B,$L$20,'2-3-6. Travel Costs&amp;CoS&amp;EC'!X:X,"&lt;&gt;Error")+SUMIFS('4. Equipment Costs'!R:R,'4. Equipment Costs'!C:C,B55,'4. Equipment Costs'!B:B,$L$20,'4. Equipment Costs'!S:S,"&lt;&gt;Error")+SUMIFS('5. Subcontracting Costs'!R:R,'5. Subcontracting Costs'!C:C,B55,'5. Subcontracting Costs'!B:B,$L$20,'5. Subcontracting Costs'!S:S,"&lt;&gt;Error")</f>
        <v>0</v>
      </c>
      <c r="M55" s="304"/>
      <c r="N55" s="305"/>
      <c r="O55" s="303">
        <f>SUMIFS('1. Staff Costs'!P:P,'1. Staff Costs'!C:C,B55,'1. Staff Costs'!B:B,$O$20,'1. Staff Costs'!Q:Q,"&lt;&gt;Error")+SUMIFS('2-3-6. Travel Costs&amp;CoS&amp;EC'!W:W,'2-3-6. Travel Costs&amp;CoS&amp;EC'!C:C,B55,'2-3-6. Travel Costs&amp;CoS&amp;EC'!B:B,$O$20,'2-3-6. Travel Costs&amp;CoS&amp;EC'!X:X,"&lt;&gt;Error")+SUMIFS('4. Equipment Costs'!R:R,'4. Equipment Costs'!C:C,B55,'4. Equipment Costs'!B:B,$O$20,'4. Equipment Costs'!S:S,"&lt;&gt;Error")+SUMIFS('5. Subcontracting Costs'!R:R,'5. Subcontracting Costs'!C:C,B55,'5. Subcontracting Costs'!B:B,$O$20,'5. Subcontracting Costs'!S:S,"&lt;&gt;Error")</f>
        <v>0</v>
      </c>
      <c r="P55" s="304"/>
      <c r="Q55" s="305"/>
      <c r="R55" s="303">
        <f>SUMIFS('1. Staff Costs'!P:P,'1. Staff Costs'!C:C,B55,'1. Staff Costs'!B:B,$R$20,'1. Staff Costs'!Q:Q,"&lt;&gt;Error")+SUMIFS('2-3-6. Travel Costs&amp;CoS&amp;EC'!W:W,'2-3-6. Travel Costs&amp;CoS&amp;EC'!C:C,B55,'2-3-6. Travel Costs&amp;CoS&amp;EC'!B:B,$R$20,'2-3-6. Travel Costs&amp;CoS&amp;EC'!X:X,"&lt;&gt;Error")+SUMIFS('4. Equipment Costs'!R:R,'4. Equipment Costs'!C:C,B55,'4. Equipment Costs'!B:B,$R$20,'4. Equipment Costs'!S:S,"&lt;&gt;Error")+SUMIFS('5. Subcontracting Costs'!R:R,'5. Subcontracting Costs'!C:C,B55,'5. Subcontracting Costs'!B:B,$R$20,'5. Subcontracting Costs'!S:S,"&lt;&gt;Error")</f>
        <v>0</v>
      </c>
      <c r="S55" s="304"/>
      <c r="T55" s="305"/>
      <c r="U55" s="160">
        <f t="shared" si="4"/>
        <v>0</v>
      </c>
    </row>
    <row r="56" spans="2:21" x14ac:dyDescent="0.4">
      <c r="B56" s="180" t="s">
        <v>121</v>
      </c>
      <c r="C56" s="147" t="str">
        <f>IF('Final financial statement'!E58=0,"",'Final financial statement'!E58)</f>
        <v/>
      </c>
      <c r="D56" s="297" t="str">
        <f>IF('Final financial statement'!D58=0,"",'Final financial statement'!D58)</f>
        <v/>
      </c>
      <c r="E56" s="298"/>
      <c r="F56" s="303">
        <f>SUMIFS('1. Staff Costs'!P:P,'1. Staff Costs'!C:C,B56,'1. Staff Costs'!B:B,$F$20,'1. Staff Costs'!Q:Q,"&lt;&gt;Error")+SUMIFS('2-3-6. Travel Costs&amp;CoS&amp;EC'!W:W,'2-3-6. Travel Costs&amp;CoS&amp;EC'!C:C,B56,'2-3-6. Travel Costs&amp;CoS&amp;EC'!B:B,$F$20,'2-3-6. Travel Costs&amp;CoS&amp;EC'!X:X,"&lt;&gt;Error")+SUMIFS('4. Equipment Costs'!R:R,'4. Equipment Costs'!C:C,B56,'4. Equipment Costs'!B:B,$F$20,'4. Equipment Costs'!S:S,"&lt;&gt;Error")+SUMIFS('5. Subcontracting Costs'!R:R,'5. Subcontracting Costs'!C:C,B56,'5. Subcontracting Costs'!B:B,$F$20,'5. Subcontracting Costs'!S:S,"&lt;&gt;Error")</f>
        <v>0</v>
      </c>
      <c r="G56" s="304"/>
      <c r="H56" s="305"/>
      <c r="I56" s="303">
        <f>SUMIFS('1. Staff Costs'!P:P,'1. Staff Costs'!C:C,B56,'1. Staff Costs'!B:B,$I$20,'1. Staff Costs'!Q:Q,"&lt;&gt;Error")+SUMIFS('2-3-6. Travel Costs&amp;CoS&amp;EC'!W:W,'2-3-6. Travel Costs&amp;CoS&amp;EC'!C:C,B56,'2-3-6. Travel Costs&amp;CoS&amp;EC'!B:B,$I$20,'2-3-6. Travel Costs&amp;CoS&amp;EC'!X:X,"&lt;&gt;Error")+SUMIFS('4. Equipment Costs'!R:R,'4. Equipment Costs'!C:C,B56,'4. Equipment Costs'!B:B,$I$20,'4. Equipment Costs'!S:S,"&lt;&gt;Error")+SUMIFS('5. Subcontracting Costs'!R:R,'5. Subcontracting Costs'!C:C,B56,'5. Subcontracting Costs'!B:B,$I$20,'5. Subcontracting Costs'!S:S,"&lt;&gt;Error")</f>
        <v>0</v>
      </c>
      <c r="J56" s="304"/>
      <c r="K56" s="305"/>
      <c r="L56" s="303">
        <f>SUMIFS('1. Staff Costs'!P:P,'1. Staff Costs'!C:C,B56,'1. Staff Costs'!B:B,$L$20,'1. Staff Costs'!Q:Q,"&lt;&gt;Error")+SUMIFS('2-3-6. Travel Costs&amp;CoS&amp;EC'!W:W,'2-3-6. Travel Costs&amp;CoS&amp;EC'!C:C,B56,'2-3-6. Travel Costs&amp;CoS&amp;EC'!B:B,$L$20,'2-3-6. Travel Costs&amp;CoS&amp;EC'!X:X,"&lt;&gt;Error")+SUMIFS('4. Equipment Costs'!R:R,'4. Equipment Costs'!C:C,B56,'4. Equipment Costs'!B:B,$L$20,'4. Equipment Costs'!S:S,"&lt;&gt;Error")+SUMIFS('5. Subcontracting Costs'!R:R,'5. Subcontracting Costs'!C:C,B56,'5. Subcontracting Costs'!B:B,$L$20,'5. Subcontracting Costs'!S:S,"&lt;&gt;Error")</f>
        <v>0</v>
      </c>
      <c r="M56" s="304"/>
      <c r="N56" s="305"/>
      <c r="O56" s="303">
        <f>SUMIFS('1. Staff Costs'!P:P,'1. Staff Costs'!C:C,B56,'1. Staff Costs'!B:B,$O$20,'1. Staff Costs'!Q:Q,"&lt;&gt;Error")+SUMIFS('2-3-6. Travel Costs&amp;CoS&amp;EC'!W:W,'2-3-6. Travel Costs&amp;CoS&amp;EC'!C:C,B56,'2-3-6. Travel Costs&amp;CoS&amp;EC'!B:B,$O$20,'2-3-6. Travel Costs&amp;CoS&amp;EC'!X:X,"&lt;&gt;Error")+SUMIFS('4. Equipment Costs'!R:R,'4. Equipment Costs'!C:C,B56,'4. Equipment Costs'!B:B,$O$20,'4. Equipment Costs'!S:S,"&lt;&gt;Error")+SUMIFS('5. Subcontracting Costs'!R:R,'5. Subcontracting Costs'!C:C,B56,'5. Subcontracting Costs'!B:B,$O$20,'5. Subcontracting Costs'!S:S,"&lt;&gt;Error")</f>
        <v>0</v>
      </c>
      <c r="P56" s="304"/>
      <c r="Q56" s="305"/>
      <c r="R56" s="303">
        <f>SUMIFS('1. Staff Costs'!P:P,'1. Staff Costs'!C:C,B56,'1. Staff Costs'!B:B,$R$20,'1. Staff Costs'!Q:Q,"&lt;&gt;Error")+SUMIFS('2-3-6. Travel Costs&amp;CoS&amp;EC'!W:W,'2-3-6. Travel Costs&amp;CoS&amp;EC'!C:C,B56,'2-3-6. Travel Costs&amp;CoS&amp;EC'!B:B,$R$20,'2-3-6. Travel Costs&amp;CoS&amp;EC'!X:X,"&lt;&gt;Error")+SUMIFS('4. Equipment Costs'!R:R,'4. Equipment Costs'!C:C,B56,'4. Equipment Costs'!B:B,$R$20,'4. Equipment Costs'!S:S,"&lt;&gt;Error")+SUMIFS('5. Subcontracting Costs'!R:R,'5. Subcontracting Costs'!C:C,B56,'5. Subcontracting Costs'!B:B,$R$20,'5. Subcontracting Costs'!S:S,"&lt;&gt;Error")</f>
        <v>0</v>
      </c>
      <c r="S56" s="304"/>
      <c r="T56" s="305"/>
      <c r="U56" s="160">
        <f t="shared" si="4"/>
        <v>0</v>
      </c>
    </row>
    <row r="57" spans="2:21" x14ac:dyDescent="0.4">
      <c r="B57" s="180" t="s">
        <v>122</v>
      </c>
      <c r="C57" s="147" t="str">
        <f>IF('Final financial statement'!E59=0,"",'Final financial statement'!E59)</f>
        <v/>
      </c>
      <c r="D57" s="297" t="str">
        <f>IF('Final financial statement'!D59=0,"",'Final financial statement'!D59)</f>
        <v/>
      </c>
      <c r="E57" s="298"/>
      <c r="F57" s="303">
        <f>SUMIFS('1. Staff Costs'!P:P,'1. Staff Costs'!C:C,B57,'1. Staff Costs'!B:B,$F$20,'1. Staff Costs'!Q:Q,"&lt;&gt;Error")+SUMIFS('2-3-6. Travel Costs&amp;CoS&amp;EC'!W:W,'2-3-6. Travel Costs&amp;CoS&amp;EC'!C:C,B57,'2-3-6. Travel Costs&amp;CoS&amp;EC'!B:B,$F$20,'2-3-6. Travel Costs&amp;CoS&amp;EC'!X:X,"&lt;&gt;Error")+SUMIFS('4. Equipment Costs'!R:R,'4. Equipment Costs'!C:C,B57,'4. Equipment Costs'!B:B,$F$20,'4. Equipment Costs'!S:S,"&lt;&gt;Error")+SUMIFS('5. Subcontracting Costs'!R:R,'5. Subcontracting Costs'!C:C,B57,'5. Subcontracting Costs'!B:B,$F$20,'5. Subcontracting Costs'!S:S,"&lt;&gt;Error")</f>
        <v>0</v>
      </c>
      <c r="G57" s="304"/>
      <c r="H57" s="305"/>
      <c r="I57" s="303">
        <f>SUMIFS('1. Staff Costs'!P:P,'1. Staff Costs'!C:C,B57,'1. Staff Costs'!B:B,$I$20,'1. Staff Costs'!Q:Q,"&lt;&gt;Error")+SUMIFS('2-3-6. Travel Costs&amp;CoS&amp;EC'!W:W,'2-3-6. Travel Costs&amp;CoS&amp;EC'!C:C,B57,'2-3-6. Travel Costs&amp;CoS&amp;EC'!B:B,$I$20,'2-3-6. Travel Costs&amp;CoS&amp;EC'!X:X,"&lt;&gt;Error")+SUMIFS('4. Equipment Costs'!R:R,'4. Equipment Costs'!C:C,B57,'4. Equipment Costs'!B:B,$I$20,'4. Equipment Costs'!S:S,"&lt;&gt;Error")+SUMIFS('5. Subcontracting Costs'!R:R,'5. Subcontracting Costs'!C:C,B57,'5. Subcontracting Costs'!B:B,$I$20,'5. Subcontracting Costs'!S:S,"&lt;&gt;Error")</f>
        <v>0</v>
      </c>
      <c r="J57" s="304"/>
      <c r="K57" s="305"/>
      <c r="L57" s="303">
        <f>SUMIFS('1. Staff Costs'!P:P,'1. Staff Costs'!C:C,B57,'1. Staff Costs'!B:B,$L$20,'1. Staff Costs'!Q:Q,"&lt;&gt;Error")+SUMIFS('2-3-6. Travel Costs&amp;CoS&amp;EC'!W:W,'2-3-6. Travel Costs&amp;CoS&amp;EC'!C:C,B57,'2-3-6. Travel Costs&amp;CoS&amp;EC'!B:B,$L$20,'2-3-6. Travel Costs&amp;CoS&amp;EC'!X:X,"&lt;&gt;Error")+SUMIFS('4. Equipment Costs'!R:R,'4. Equipment Costs'!C:C,B57,'4. Equipment Costs'!B:B,$L$20,'4. Equipment Costs'!S:S,"&lt;&gt;Error")+SUMIFS('5. Subcontracting Costs'!R:R,'5. Subcontracting Costs'!C:C,B57,'5. Subcontracting Costs'!B:B,$L$20,'5. Subcontracting Costs'!S:S,"&lt;&gt;Error")</f>
        <v>0</v>
      </c>
      <c r="M57" s="304"/>
      <c r="N57" s="305"/>
      <c r="O57" s="303">
        <f>SUMIFS('1. Staff Costs'!P:P,'1. Staff Costs'!C:C,B57,'1. Staff Costs'!B:B,$O$20,'1. Staff Costs'!Q:Q,"&lt;&gt;Error")+SUMIFS('2-3-6. Travel Costs&amp;CoS&amp;EC'!W:W,'2-3-6. Travel Costs&amp;CoS&amp;EC'!C:C,B57,'2-3-6. Travel Costs&amp;CoS&amp;EC'!B:B,$O$20,'2-3-6. Travel Costs&amp;CoS&amp;EC'!X:X,"&lt;&gt;Error")+SUMIFS('4. Equipment Costs'!R:R,'4. Equipment Costs'!C:C,B57,'4. Equipment Costs'!B:B,$O$20,'4. Equipment Costs'!S:S,"&lt;&gt;Error")+SUMIFS('5. Subcontracting Costs'!R:R,'5. Subcontracting Costs'!C:C,B57,'5. Subcontracting Costs'!B:B,$O$20,'5. Subcontracting Costs'!S:S,"&lt;&gt;Error")</f>
        <v>0</v>
      </c>
      <c r="P57" s="304"/>
      <c r="Q57" s="305"/>
      <c r="R57" s="303">
        <f>SUMIFS('1. Staff Costs'!P:P,'1. Staff Costs'!C:C,B57,'1. Staff Costs'!B:B,$R$20,'1. Staff Costs'!Q:Q,"&lt;&gt;Error")+SUMIFS('2-3-6. Travel Costs&amp;CoS&amp;EC'!W:W,'2-3-6. Travel Costs&amp;CoS&amp;EC'!C:C,B57,'2-3-6. Travel Costs&amp;CoS&amp;EC'!B:B,$R$20,'2-3-6. Travel Costs&amp;CoS&amp;EC'!X:X,"&lt;&gt;Error")+SUMIFS('4. Equipment Costs'!R:R,'4. Equipment Costs'!C:C,B57,'4. Equipment Costs'!B:B,$R$20,'4. Equipment Costs'!S:S,"&lt;&gt;Error")+SUMIFS('5. Subcontracting Costs'!R:R,'5. Subcontracting Costs'!C:C,B57,'5. Subcontracting Costs'!B:B,$R$20,'5. Subcontracting Costs'!S:S,"&lt;&gt;Error")</f>
        <v>0</v>
      </c>
      <c r="S57" s="304"/>
      <c r="T57" s="305"/>
      <c r="U57" s="160">
        <f t="shared" si="4"/>
        <v>0</v>
      </c>
    </row>
    <row r="58" spans="2:21" x14ac:dyDescent="0.4">
      <c r="B58" s="180" t="s">
        <v>123</v>
      </c>
      <c r="C58" s="147" t="str">
        <f>IF('Final financial statement'!E60=0,"",'Final financial statement'!E60)</f>
        <v/>
      </c>
      <c r="D58" s="297" t="str">
        <f>IF('Final financial statement'!D60=0,"",'Final financial statement'!D60)</f>
        <v/>
      </c>
      <c r="E58" s="298"/>
      <c r="F58" s="303">
        <f>SUMIFS('1. Staff Costs'!P:P,'1. Staff Costs'!C:C,B58,'1. Staff Costs'!B:B,$F$20,'1. Staff Costs'!Q:Q,"&lt;&gt;Error")+SUMIFS('2-3-6. Travel Costs&amp;CoS&amp;EC'!W:W,'2-3-6. Travel Costs&amp;CoS&amp;EC'!C:C,B58,'2-3-6. Travel Costs&amp;CoS&amp;EC'!B:B,$F$20,'2-3-6. Travel Costs&amp;CoS&amp;EC'!X:X,"&lt;&gt;Error")+SUMIFS('4. Equipment Costs'!R:R,'4. Equipment Costs'!C:C,B58,'4. Equipment Costs'!B:B,$F$20,'4. Equipment Costs'!S:S,"&lt;&gt;Error")+SUMIFS('5. Subcontracting Costs'!R:R,'5. Subcontracting Costs'!C:C,B58,'5. Subcontracting Costs'!B:B,$F$20,'5. Subcontracting Costs'!S:S,"&lt;&gt;Error")</f>
        <v>0</v>
      </c>
      <c r="G58" s="304"/>
      <c r="H58" s="305"/>
      <c r="I58" s="303">
        <f>SUMIFS('1. Staff Costs'!P:P,'1. Staff Costs'!C:C,B58,'1. Staff Costs'!B:B,$I$20,'1. Staff Costs'!Q:Q,"&lt;&gt;Error")+SUMIFS('2-3-6. Travel Costs&amp;CoS&amp;EC'!W:W,'2-3-6. Travel Costs&amp;CoS&amp;EC'!C:C,B58,'2-3-6. Travel Costs&amp;CoS&amp;EC'!B:B,$I$20,'2-3-6. Travel Costs&amp;CoS&amp;EC'!X:X,"&lt;&gt;Error")+SUMIFS('4. Equipment Costs'!R:R,'4. Equipment Costs'!C:C,B58,'4. Equipment Costs'!B:B,$I$20,'4. Equipment Costs'!S:S,"&lt;&gt;Error")+SUMIFS('5. Subcontracting Costs'!R:R,'5. Subcontracting Costs'!C:C,B58,'5. Subcontracting Costs'!B:B,$I$20,'5. Subcontracting Costs'!S:S,"&lt;&gt;Error")</f>
        <v>0</v>
      </c>
      <c r="J58" s="304"/>
      <c r="K58" s="305"/>
      <c r="L58" s="303">
        <f>SUMIFS('1. Staff Costs'!P:P,'1. Staff Costs'!C:C,B58,'1. Staff Costs'!B:B,$L$20,'1. Staff Costs'!Q:Q,"&lt;&gt;Error")+SUMIFS('2-3-6. Travel Costs&amp;CoS&amp;EC'!W:W,'2-3-6. Travel Costs&amp;CoS&amp;EC'!C:C,B58,'2-3-6. Travel Costs&amp;CoS&amp;EC'!B:B,$L$20,'2-3-6. Travel Costs&amp;CoS&amp;EC'!X:X,"&lt;&gt;Error")+SUMIFS('4. Equipment Costs'!R:R,'4. Equipment Costs'!C:C,B58,'4. Equipment Costs'!B:B,$L$20,'4. Equipment Costs'!S:S,"&lt;&gt;Error")+SUMIFS('5. Subcontracting Costs'!R:R,'5. Subcontracting Costs'!C:C,B58,'5. Subcontracting Costs'!B:B,$L$20,'5. Subcontracting Costs'!S:S,"&lt;&gt;Error")</f>
        <v>0</v>
      </c>
      <c r="M58" s="304"/>
      <c r="N58" s="305"/>
      <c r="O58" s="303">
        <f>SUMIFS('1. Staff Costs'!P:P,'1. Staff Costs'!C:C,B58,'1. Staff Costs'!B:B,$O$20,'1. Staff Costs'!Q:Q,"&lt;&gt;Error")+SUMIFS('2-3-6. Travel Costs&amp;CoS&amp;EC'!W:W,'2-3-6. Travel Costs&amp;CoS&amp;EC'!C:C,B58,'2-3-6. Travel Costs&amp;CoS&amp;EC'!B:B,$O$20,'2-3-6. Travel Costs&amp;CoS&amp;EC'!X:X,"&lt;&gt;Error")+SUMIFS('4. Equipment Costs'!R:R,'4. Equipment Costs'!C:C,B58,'4. Equipment Costs'!B:B,$O$20,'4. Equipment Costs'!S:S,"&lt;&gt;Error")+SUMIFS('5. Subcontracting Costs'!R:R,'5. Subcontracting Costs'!C:C,B58,'5. Subcontracting Costs'!B:B,$O$20,'5. Subcontracting Costs'!S:S,"&lt;&gt;Error")</f>
        <v>0</v>
      </c>
      <c r="P58" s="304"/>
      <c r="Q58" s="305"/>
      <c r="R58" s="303">
        <f>SUMIFS('1. Staff Costs'!P:P,'1. Staff Costs'!C:C,B58,'1. Staff Costs'!B:B,$R$20,'1. Staff Costs'!Q:Q,"&lt;&gt;Error")+SUMIFS('2-3-6. Travel Costs&amp;CoS&amp;EC'!W:W,'2-3-6. Travel Costs&amp;CoS&amp;EC'!C:C,B58,'2-3-6. Travel Costs&amp;CoS&amp;EC'!B:B,$R$20,'2-3-6. Travel Costs&amp;CoS&amp;EC'!X:X,"&lt;&gt;Error")+SUMIFS('4. Equipment Costs'!R:R,'4. Equipment Costs'!C:C,B58,'4. Equipment Costs'!B:B,$R$20,'4. Equipment Costs'!S:S,"&lt;&gt;Error")+SUMIFS('5. Subcontracting Costs'!R:R,'5. Subcontracting Costs'!C:C,B58,'5. Subcontracting Costs'!B:B,$R$20,'5. Subcontracting Costs'!S:S,"&lt;&gt;Error")</f>
        <v>0</v>
      </c>
      <c r="S58" s="304"/>
      <c r="T58" s="305"/>
      <c r="U58" s="160">
        <f t="shared" si="4"/>
        <v>0</v>
      </c>
    </row>
    <row r="59" spans="2:21" x14ac:dyDescent="0.4">
      <c r="B59" s="180" t="s">
        <v>124</v>
      </c>
      <c r="C59" s="147" t="str">
        <f>IF('Final financial statement'!E61=0,"",'Final financial statement'!E61)</f>
        <v/>
      </c>
      <c r="D59" s="297" t="str">
        <f>IF('Final financial statement'!D61=0,"",'Final financial statement'!D61)</f>
        <v/>
      </c>
      <c r="E59" s="298"/>
      <c r="F59" s="303">
        <f>SUMIFS('1. Staff Costs'!P:P,'1. Staff Costs'!C:C,B59,'1. Staff Costs'!B:B,$F$20,'1. Staff Costs'!Q:Q,"&lt;&gt;Error")+SUMIFS('2-3-6. Travel Costs&amp;CoS&amp;EC'!W:W,'2-3-6. Travel Costs&amp;CoS&amp;EC'!C:C,B59,'2-3-6. Travel Costs&amp;CoS&amp;EC'!B:B,$F$20,'2-3-6. Travel Costs&amp;CoS&amp;EC'!X:X,"&lt;&gt;Error")+SUMIFS('4. Equipment Costs'!R:R,'4. Equipment Costs'!C:C,B59,'4. Equipment Costs'!B:B,$F$20,'4. Equipment Costs'!S:S,"&lt;&gt;Error")+SUMIFS('5. Subcontracting Costs'!R:R,'5. Subcontracting Costs'!C:C,B59,'5. Subcontracting Costs'!B:B,$F$20,'5. Subcontracting Costs'!S:S,"&lt;&gt;Error")</f>
        <v>0</v>
      </c>
      <c r="G59" s="304"/>
      <c r="H59" s="305"/>
      <c r="I59" s="303">
        <f>SUMIFS('1. Staff Costs'!P:P,'1. Staff Costs'!C:C,B59,'1. Staff Costs'!B:B,$I$20,'1. Staff Costs'!Q:Q,"&lt;&gt;Error")+SUMIFS('2-3-6. Travel Costs&amp;CoS&amp;EC'!W:W,'2-3-6. Travel Costs&amp;CoS&amp;EC'!C:C,B59,'2-3-6. Travel Costs&amp;CoS&amp;EC'!B:B,$I$20,'2-3-6. Travel Costs&amp;CoS&amp;EC'!X:X,"&lt;&gt;Error")+SUMIFS('4. Equipment Costs'!R:R,'4. Equipment Costs'!C:C,B59,'4. Equipment Costs'!B:B,$I$20,'4. Equipment Costs'!S:S,"&lt;&gt;Error")+SUMIFS('5. Subcontracting Costs'!R:R,'5. Subcontracting Costs'!C:C,B59,'5. Subcontracting Costs'!B:B,$I$20,'5. Subcontracting Costs'!S:S,"&lt;&gt;Error")</f>
        <v>0</v>
      </c>
      <c r="J59" s="304"/>
      <c r="K59" s="305"/>
      <c r="L59" s="303">
        <f>SUMIFS('1. Staff Costs'!P:P,'1. Staff Costs'!C:C,B59,'1. Staff Costs'!B:B,$L$20,'1. Staff Costs'!Q:Q,"&lt;&gt;Error")+SUMIFS('2-3-6. Travel Costs&amp;CoS&amp;EC'!W:W,'2-3-6. Travel Costs&amp;CoS&amp;EC'!C:C,B59,'2-3-6. Travel Costs&amp;CoS&amp;EC'!B:B,$L$20,'2-3-6. Travel Costs&amp;CoS&amp;EC'!X:X,"&lt;&gt;Error")+SUMIFS('4. Equipment Costs'!R:R,'4. Equipment Costs'!C:C,B59,'4. Equipment Costs'!B:B,$L$20,'4. Equipment Costs'!S:S,"&lt;&gt;Error")+SUMIFS('5. Subcontracting Costs'!R:R,'5. Subcontracting Costs'!C:C,B59,'5. Subcontracting Costs'!B:B,$L$20,'5. Subcontracting Costs'!S:S,"&lt;&gt;Error")</f>
        <v>0</v>
      </c>
      <c r="M59" s="304"/>
      <c r="N59" s="305"/>
      <c r="O59" s="303">
        <f>SUMIFS('1. Staff Costs'!P:P,'1. Staff Costs'!C:C,B59,'1. Staff Costs'!B:B,$O$20,'1. Staff Costs'!Q:Q,"&lt;&gt;Error")+SUMIFS('2-3-6. Travel Costs&amp;CoS&amp;EC'!W:W,'2-3-6. Travel Costs&amp;CoS&amp;EC'!C:C,B59,'2-3-6. Travel Costs&amp;CoS&amp;EC'!B:B,$O$20,'2-3-6. Travel Costs&amp;CoS&amp;EC'!X:X,"&lt;&gt;Error")+SUMIFS('4. Equipment Costs'!R:R,'4. Equipment Costs'!C:C,B59,'4. Equipment Costs'!B:B,$O$20,'4. Equipment Costs'!S:S,"&lt;&gt;Error")+SUMIFS('5. Subcontracting Costs'!R:R,'5. Subcontracting Costs'!C:C,B59,'5. Subcontracting Costs'!B:B,$O$20,'5. Subcontracting Costs'!S:S,"&lt;&gt;Error")</f>
        <v>0</v>
      </c>
      <c r="P59" s="304"/>
      <c r="Q59" s="305"/>
      <c r="R59" s="303">
        <f>SUMIFS('1. Staff Costs'!P:P,'1. Staff Costs'!C:C,B59,'1. Staff Costs'!B:B,$R$20,'1. Staff Costs'!Q:Q,"&lt;&gt;Error")+SUMIFS('2-3-6. Travel Costs&amp;CoS&amp;EC'!W:W,'2-3-6. Travel Costs&amp;CoS&amp;EC'!C:C,B59,'2-3-6. Travel Costs&amp;CoS&amp;EC'!B:B,$R$20,'2-3-6. Travel Costs&amp;CoS&amp;EC'!X:X,"&lt;&gt;Error")+SUMIFS('4. Equipment Costs'!R:R,'4. Equipment Costs'!C:C,B59,'4. Equipment Costs'!B:B,$R$20,'4. Equipment Costs'!S:S,"&lt;&gt;Error")+SUMIFS('5. Subcontracting Costs'!R:R,'5. Subcontracting Costs'!C:C,B59,'5. Subcontracting Costs'!B:B,$R$20,'5. Subcontracting Costs'!S:S,"&lt;&gt;Error")</f>
        <v>0</v>
      </c>
      <c r="S59" s="304"/>
      <c r="T59" s="305"/>
      <c r="U59" s="160">
        <f t="shared" si="4"/>
        <v>0</v>
      </c>
    </row>
    <row r="60" spans="2:21" x14ac:dyDescent="0.4">
      <c r="B60" s="180" t="s">
        <v>125</v>
      </c>
      <c r="C60" s="147" t="str">
        <f>IF('Final financial statement'!E62=0,"",'Final financial statement'!E62)</f>
        <v/>
      </c>
      <c r="D60" s="297" t="str">
        <f>IF('Final financial statement'!D62=0,"",'Final financial statement'!D62)</f>
        <v/>
      </c>
      <c r="E60" s="298"/>
      <c r="F60" s="303">
        <f>SUMIFS('1. Staff Costs'!P:P,'1. Staff Costs'!C:C,B60,'1. Staff Costs'!B:B,$F$20,'1. Staff Costs'!Q:Q,"&lt;&gt;Error")+SUMIFS('2-3-6. Travel Costs&amp;CoS&amp;EC'!W:W,'2-3-6. Travel Costs&amp;CoS&amp;EC'!C:C,B60,'2-3-6. Travel Costs&amp;CoS&amp;EC'!B:B,$F$20,'2-3-6. Travel Costs&amp;CoS&amp;EC'!X:X,"&lt;&gt;Error")+SUMIFS('4. Equipment Costs'!R:R,'4. Equipment Costs'!C:C,B60,'4. Equipment Costs'!B:B,$F$20,'4. Equipment Costs'!S:S,"&lt;&gt;Error")+SUMIFS('5. Subcontracting Costs'!R:R,'5. Subcontracting Costs'!C:C,B60,'5. Subcontracting Costs'!B:B,$F$20,'5. Subcontracting Costs'!S:S,"&lt;&gt;Error")</f>
        <v>0</v>
      </c>
      <c r="G60" s="304"/>
      <c r="H60" s="305"/>
      <c r="I60" s="303">
        <f>SUMIFS('1. Staff Costs'!P:P,'1. Staff Costs'!C:C,B60,'1. Staff Costs'!B:B,$I$20,'1. Staff Costs'!Q:Q,"&lt;&gt;Error")+SUMIFS('2-3-6. Travel Costs&amp;CoS&amp;EC'!W:W,'2-3-6. Travel Costs&amp;CoS&amp;EC'!C:C,B60,'2-3-6. Travel Costs&amp;CoS&amp;EC'!B:B,$I$20,'2-3-6. Travel Costs&amp;CoS&amp;EC'!X:X,"&lt;&gt;Error")+SUMIFS('4. Equipment Costs'!R:R,'4. Equipment Costs'!C:C,B60,'4. Equipment Costs'!B:B,$I$20,'4. Equipment Costs'!S:S,"&lt;&gt;Error")+SUMIFS('5. Subcontracting Costs'!R:R,'5. Subcontracting Costs'!C:C,B60,'5. Subcontracting Costs'!B:B,$I$20,'5. Subcontracting Costs'!S:S,"&lt;&gt;Error")</f>
        <v>0</v>
      </c>
      <c r="J60" s="304"/>
      <c r="K60" s="305"/>
      <c r="L60" s="303">
        <f>SUMIFS('1. Staff Costs'!P:P,'1. Staff Costs'!C:C,B60,'1. Staff Costs'!B:B,$L$20,'1. Staff Costs'!Q:Q,"&lt;&gt;Error")+SUMIFS('2-3-6. Travel Costs&amp;CoS&amp;EC'!W:W,'2-3-6. Travel Costs&amp;CoS&amp;EC'!C:C,B60,'2-3-6. Travel Costs&amp;CoS&amp;EC'!B:B,$L$20,'2-3-6. Travel Costs&amp;CoS&amp;EC'!X:X,"&lt;&gt;Error")+SUMIFS('4. Equipment Costs'!R:R,'4. Equipment Costs'!C:C,B60,'4. Equipment Costs'!B:B,$L$20,'4. Equipment Costs'!S:S,"&lt;&gt;Error")+SUMIFS('5. Subcontracting Costs'!R:R,'5. Subcontracting Costs'!C:C,B60,'5. Subcontracting Costs'!B:B,$L$20,'5. Subcontracting Costs'!S:S,"&lt;&gt;Error")</f>
        <v>0</v>
      </c>
      <c r="M60" s="304"/>
      <c r="N60" s="305"/>
      <c r="O60" s="303">
        <f>SUMIFS('1. Staff Costs'!P:P,'1. Staff Costs'!C:C,B60,'1. Staff Costs'!B:B,$O$20,'1. Staff Costs'!Q:Q,"&lt;&gt;Error")+SUMIFS('2-3-6. Travel Costs&amp;CoS&amp;EC'!W:W,'2-3-6. Travel Costs&amp;CoS&amp;EC'!C:C,B60,'2-3-6. Travel Costs&amp;CoS&amp;EC'!B:B,$O$20,'2-3-6. Travel Costs&amp;CoS&amp;EC'!X:X,"&lt;&gt;Error")+SUMIFS('4. Equipment Costs'!R:R,'4. Equipment Costs'!C:C,B60,'4. Equipment Costs'!B:B,$O$20,'4. Equipment Costs'!S:S,"&lt;&gt;Error")+SUMIFS('5. Subcontracting Costs'!R:R,'5. Subcontracting Costs'!C:C,B60,'5. Subcontracting Costs'!B:B,$O$20,'5. Subcontracting Costs'!S:S,"&lt;&gt;Error")</f>
        <v>0</v>
      </c>
      <c r="P60" s="304"/>
      <c r="Q60" s="305"/>
      <c r="R60" s="303">
        <f>SUMIFS('1. Staff Costs'!P:P,'1. Staff Costs'!C:C,B60,'1. Staff Costs'!B:B,$R$20,'1. Staff Costs'!Q:Q,"&lt;&gt;Error")+SUMIFS('2-3-6. Travel Costs&amp;CoS&amp;EC'!W:W,'2-3-6. Travel Costs&amp;CoS&amp;EC'!C:C,B60,'2-3-6. Travel Costs&amp;CoS&amp;EC'!B:B,$R$20,'2-3-6. Travel Costs&amp;CoS&amp;EC'!X:X,"&lt;&gt;Error")+SUMIFS('4. Equipment Costs'!R:R,'4. Equipment Costs'!C:C,B60,'4. Equipment Costs'!B:B,$R$20,'4. Equipment Costs'!S:S,"&lt;&gt;Error")+SUMIFS('5. Subcontracting Costs'!R:R,'5. Subcontracting Costs'!C:C,B60,'5. Subcontracting Costs'!B:B,$R$20,'5. Subcontracting Costs'!S:S,"&lt;&gt;Error")</f>
        <v>0</v>
      </c>
      <c r="S60" s="304"/>
      <c r="T60" s="305"/>
      <c r="U60" s="160">
        <f t="shared" si="4"/>
        <v>0</v>
      </c>
    </row>
    <row r="61" spans="2:21" x14ac:dyDescent="0.4">
      <c r="B61" s="180" t="s">
        <v>132</v>
      </c>
      <c r="C61" s="147" t="str">
        <f>IF('Final financial statement'!E63=0,"",'Final financial statement'!E63)</f>
        <v/>
      </c>
      <c r="D61" s="297" t="str">
        <f>IF('Final financial statement'!D63=0,"",'Final financial statement'!D63)</f>
        <v/>
      </c>
      <c r="E61" s="298"/>
      <c r="F61" s="303">
        <f>SUMIFS('1. Staff Costs'!P:P,'1. Staff Costs'!C:C,B61,'1. Staff Costs'!B:B,$F$20,'1. Staff Costs'!Q:Q,"&lt;&gt;Error")+SUMIFS('2-3-6. Travel Costs&amp;CoS&amp;EC'!W:W,'2-3-6. Travel Costs&amp;CoS&amp;EC'!C:C,B61,'2-3-6. Travel Costs&amp;CoS&amp;EC'!B:B,$F$20,'2-3-6. Travel Costs&amp;CoS&amp;EC'!X:X,"&lt;&gt;Error")+SUMIFS('4. Equipment Costs'!R:R,'4. Equipment Costs'!C:C,B61,'4. Equipment Costs'!B:B,$F$20,'4. Equipment Costs'!S:S,"&lt;&gt;Error")+SUMIFS('5. Subcontracting Costs'!R:R,'5. Subcontracting Costs'!C:C,B61,'5. Subcontracting Costs'!B:B,$F$20,'5. Subcontracting Costs'!S:S,"&lt;&gt;Error")</f>
        <v>0</v>
      </c>
      <c r="G61" s="304"/>
      <c r="H61" s="305"/>
      <c r="I61" s="303">
        <f>SUMIFS('1. Staff Costs'!P:P,'1. Staff Costs'!C:C,B61,'1. Staff Costs'!B:B,$I$20,'1. Staff Costs'!Q:Q,"&lt;&gt;Error")+SUMIFS('2-3-6. Travel Costs&amp;CoS&amp;EC'!W:W,'2-3-6. Travel Costs&amp;CoS&amp;EC'!C:C,B61,'2-3-6. Travel Costs&amp;CoS&amp;EC'!B:B,$I$20,'2-3-6. Travel Costs&amp;CoS&amp;EC'!X:X,"&lt;&gt;Error")+SUMIFS('4. Equipment Costs'!R:R,'4. Equipment Costs'!C:C,B61,'4. Equipment Costs'!B:B,$I$20,'4. Equipment Costs'!S:S,"&lt;&gt;Error")+SUMIFS('5. Subcontracting Costs'!R:R,'5. Subcontracting Costs'!C:C,B61,'5. Subcontracting Costs'!B:B,$I$20,'5. Subcontracting Costs'!S:S,"&lt;&gt;Error")</f>
        <v>0</v>
      </c>
      <c r="J61" s="304"/>
      <c r="K61" s="305"/>
      <c r="L61" s="303">
        <f>SUMIFS('1. Staff Costs'!P:P,'1. Staff Costs'!C:C,B61,'1. Staff Costs'!B:B,$L$20,'1. Staff Costs'!Q:Q,"&lt;&gt;Error")+SUMIFS('2-3-6. Travel Costs&amp;CoS&amp;EC'!W:W,'2-3-6. Travel Costs&amp;CoS&amp;EC'!C:C,B61,'2-3-6. Travel Costs&amp;CoS&amp;EC'!B:B,$L$20,'2-3-6. Travel Costs&amp;CoS&amp;EC'!X:X,"&lt;&gt;Error")+SUMIFS('4. Equipment Costs'!R:R,'4. Equipment Costs'!C:C,B61,'4. Equipment Costs'!B:B,$L$20,'4. Equipment Costs'!S:S,"&lt;&gt;Error")+SUMIFS('5. Subcontracting Costs'!R:R,'5. Subcontracting Costs'!C:C,B61,'5. Subcontracting Costs'!B:B,$L$20,'5. Subcontracting Costs'!S:S,"&lt;&gt;Error")</f>
        <v>0</v>
      </c>
      <c r="M61" s="304"/>
      <c r="N61" s="305"/>
      <c r="O61" s="303">
        <f>SUMIFS('1. Staff Costs'!P:P,'1. Staff Costs'!C:C,B61,'1. Staff Costs'!B:B,$O$20,'1. Staff Costs'!Q:Q,"&lt;&gt;Error")+SUMIFS('2-3-6. Travel Costs&amp;CoS&amp;EC'!W:W,'2-3-6. Travel Costs&amp;CoS&amp;EC'!C:C,B61,'2-3-6. Travel Costs&amp;CoS&amp;EC'!B:B,$O$20,'2-3-6. Travel Costs&amp;CoS&amp;EC'!X:X,"&lt;&gt;Error")+SUMIFS('4. Equipment Costs'!R:R,'4. Equipment Costs'!C:C,B61,'4. Equipment Costs'!B:B,$O$20,'4. Equipment Costs'!S:S,"&lt;&gt;Error")+SUMIFS('5. Subcontracting Costs'!R:R,'5. Subcontracting Costs'!C:C,B61,'5. Subcontracting Costs'!B:B,$O$20,'5. Subcontracting Costs'!S:S,"&lt;&gt;Error")</f>
        <v>0</v>
      </c>
      <c r="P61" s="304"/>
      <c r="Q61" s="305"/>
      <c r="R61" s="303">
        <f>SUMIFS('1. Staff Costs'!P:P,'1. Staff Costs'!C:C,B61,'1. Staff Costs'!B:B,$R$20,'1. Staff Costs'!Q:Q,"&lt;&gt;Error")+SUMIFS('2-3-6. Travel Costs&amp;CoS&amp;EC'!W:W,'2-3-6. Travel Costs&amp;CoS&amp;EC'!C:C,B61,'2-3-6. Travel Costs&amp;CoS&amp;EC'!B:B,$R$20,'2-3-6. Travel Costs&amp;CoS&amp;EC'!X:X,"&lt;&gt;Error")+SUMIFS('4. Equipment Costs'!R:R,'4. Equipment Costs'!C:C,B61,'4. Equipment Costs'!B:B,$R$20,'4. Equipment Costs'!S:S,"&lt;&gt;Error")+SUMIFS('5. Subcontracting Costs'!R:R,'5. Subcontracting Costs'!C:C,B61,'5. Subcontracting Costs'!B:B,$R$20,'5. Subcontracting Costs'!S:S,"&lt;&gt;Error")</f>
        <v>0</v>
      </c>
      <c r="S61" s="304"/>
      <c r="T61" s="305"/>
      <c r="U61" s="160">
        <f t="shared" si="4"/>
        <v>0</v>
      </c>
    </row>
    <row r="62" spans="2:21" x14ac:dyDescent="0.4">
      <c r="B62" s="180" t="s">
        <v>133</v>
      </c>
      <c r="C62" s="147" t="str">
        <f>IF('Final financial statement'!E64=0,"",'Final financial statement'!E64)</f>
        <v/>
      </c>
      <c r="D62" s="297" t="str">
        <f>IF('Final financial statement'!D64=0,"",'Final financial statement'!D64)</f>
        <v/>
      </c>
      <c r="E62" s="298"/>
      <c r="F62" s="303">
        <f>SUMIFS('1. Staff Costs'!P:P,'1. Staff Costs'!C:C,B62,'1. Staff Costs'!B:B,$F$20,'1. Staff Costs'!Q:Q,"&lt;&gt;Error")+SUMIFS('2-3-6. Travel Costs&amp;CoS&amp;EC'!W:W,'2-3-6. Travel Costs&amp;CoS&amp;EC'!C:C,B62,'2-3-6. Travel Costs&amp;CoS&amp;EC'!B:B,$F$20,'2-3-6. Travel Costs&amp;CoS&amp;EC'!X:X,"&lt;&gt;Error")+SUMIFS('4. Equipment Costs'!R:R,'4. Equipment Costs'!C:C,B62,'4. Equipment Costs'!B:B,$F$20,'4. Equipment Costs'!S:S,"&lt;&gt;Error")+SUMIFS('5. Subcontracting Costs'!R:R,'5. Subcontracting Costs'!C:C,B62,'5. Subcontracting Costs'!B:B,$F$20,'5. Subcontracting Costs'!S:S,"&lt;&gt;Error")</f>
        <v>0</v>
      </c>
      <c r="G62" s="304"/>
      <c r="H62" s="305"/>
      <c r="I62" s="303">
        <f>SUMIFS('1. Staff Costs'!P:P,'1. Staff Costs'!C:C,B62,'1. Staff Costs'!B:B,$I$20,'1. Staff Costs'!Q:Q,"&lt;&gt;Error")+SUMIFS('2-3-6. Travel Costs&amp;CoS&amp;EC'!W:W,'2-3-6. Travel Costs&amp;CoS&amp;EC'!C:C,B62,'2-3-6. Travel Costs&amp;CoS&amp;EC'!B:B,$I$20,'2-3-6. Travel Costs&amp;CoS&amp;EC'!X:X,"&lt;&gt;Error")+SUMIFS('4. Equipment Costs'!R:R,'4. Equipment Costs'!C:C,B62,'4. Equipment Costs'!B:B,$I$20,'4. Equipment Costs'!S:S,"&lt;&gt;Error")+SUMIFS('5. Subcontracting Costs'!R:R,'5. Subcontracting Costs'!C:C,B62,'5. Subcontracting Costs'!B:B,$I$20,'5. Subcontracting Costs'!S:S,"&lt;&gt;Error")</f>
        <v>0</v>
      </c>
      <c r="J62" s="304"/>
      <c r="K62" s="305"/>
      <c r="L62" s="303">
        <f>SUMIFS('1. Staff Costs'!P:P,'1. Staff Costs'!C:C,B62,'1. Staff Costs'!B:B,$L$20,'1. Staff Costs'!Q:Q,"&lt;&gt;Error")+SUMIFS('2-3-6. Travel Costs&amp;CoS&amp;EC'!W:W,'2-3-6. Travel Costs&amp;CoS&amp;EC'!C:C,B62,'2-3-6. Travel Costs&amp;CoS&amp;EC'!B:B,$L$20,'2-3-6. Travel Costs&amp;CoS&amp;EC'!X:X,"&lt;&gt;Error")+SUMIFS('4. Equipment Costs'!R:R,'4. Equipment Costs'!C:C,B62,'4. Equipment Costs'!B:B,$L$20,'4. Equipment Costs'!S:S,"&lt;&gt;Error")+SUMIFS('5. Subcontracting Costs'!R:R,'5. Subcontracting Costs'!C:C,B62,'5. Subcontracting Costs'!B:B,$L$20,'5. Subcontracting Costs'!S:S,"&lt;&gt;Error")</f>
        <v>0</v>
      </c>
      <c r="M62" s="304"/>
      <c r="N62" s="305"/>
      <c r="O62" s="303">
        <f>SUMIFS('1. Staff Costs'!P:P,'1. Staff Costs'!C:C,B62,'1. Staff Costs'!B:B,$O$20,'1. Staff Costs'!Q:Q,"&lt;&gt;Error")+SUMIFS('2-3-6. Travel Costs&amp;CoS&amp;EC'!W:W,'2-3-6. Travel Costs&amp;CoS&amp;EC'!C:C,B62,'2-3-6. Travel Costs&amp;CoS&amp;EC'!B:B,$O$20,'2-3-6. Travel Costs&amp;CoS&amp;EC'!X:X,"&lt;&gt;Error")+SUMIFS('4. Equipment Costs'!R:R,'4. Equipment Costs'!C:C,B62,'4. Equipment Costs'!B:B,$O$20,'4. Equipment Costs'!S:S,"&lt;&gt;Error")+SUMIFS('5. Subcontracting Costs'!R:R,'5. Subcontracting Costs'!C:C,B62,'5. Subcontracting Costs'!B:B,$O$20,'5. Subcontracting Costs'!S:S,"&lt;&gt;Error")</f>
        <v>0</v>
      </c>
      <c r="P62" s="304"/>
      <c r="Q62" s="305"/>
      <c r="R62" s="303">
        <f>SUMIFS('1. Staff Costs'!P:P,'1. Staff Costs'!C:C,B62,'1. Staff Costs'!B:B,$R$20,'1. Staff Costs'!Q:Q,"&lt;&gt;Error")+SUMIFS('2-3-6. Travel Costs&amp;CoS&amp;EC'!W:W,'2-3-6. Travel Costs&amp;CoS&amp;EC'!C:C,B62,'2-3-6. Travel Costs&amp;CoS&amp;EC'!B:B,$R$20,'2-3-6. Travel Costs&amp;CoS&amp;EC'!X:X,"&lt;&gt;Error")+SUMIFS('4. Equipment Costs'!R:R,'4. Equipment Costs'!C:C,B62,'4. Equipment Costs'!B:B,$R$20,'4. Equipment Costs'!S:S,"&lt;&gt;Error")+SUMIFS('5. Subcontracting Costs'!R:R,'5. Subcontracting Costs'!C:C,B62,'5. Subcontracting Costs'!B:B,$R$20,'5. Subcontracting Costs'!S:S,"&lt;&gt;Error")</f>
        <v>0</v>
      </c>
      <c r="S62" s="304"/>
      <c r="T62" s="305"/>
      <c r="U62" s="160">
        <f t="shared" si="4"/>
        <v>0</v>
      </c>
    </row>
    <row r="63" spans="2:21" x14ac:dyDescent="0.4">
      <c r="B63" s="180" t="s">
        <v>134</v>
      </c>
      <c r="C63" s="147" t="str">
        <f>IF('Final financial statement'!E65=0,"",'Final financial statement'!E65)</f>
        <v/>
      </c>
      <c r="D63" s="297" t="str">
        <f>IF('Final financial statement'!D65=0,"",'Final financial statement'!D65)</f>
        <v/>
      </c>
      <c r="E63" s="298"/>
      <c r="F63" s="303">
        <f>SUMIFS('1. Staff Costs'!P:P,'1. Staff Costs'!C:C,B63,'1. Staff Costs'!B:B,$F$20,'1. Staff Costs'!Q:Q,"&lt;&gt;Error")+SUMIFS('2-3-6. Travel Costs&amp;CoS&amp;EC'!W:W,'2-3-6. Travel Costs&amp;CoS&amp;EC'!C:C,B63,'2-3-6. Travel Costs&amp;CoS&amp;EC'!B:B,$F$20,'2-3-6. Travel Costs&amp;CoS&amp;EC'!X:X,"&lt;&gt;Error")+SUMIFS('4. Equipment Costs'!R:R,'4. Equipment Costs'!C:C,B63,'4. Equipment Costs'!B:B,$F$20,'4. Equipment Costs'!S:S,"&lt;&gt;Error")+SUMIFS('5. Subcontracting Costs'!R:R,'5. Subcontracting Costs'!C:C,B63,'5. Subcontracting Costs'!B:B,$F$20,'5. Subcontracting Costs'!S:S,"&lt;&gt;Error")</f>
        <v>0</v>
      </c>
      <c r="G63" s="304"/>
      <c r="H63" s="305"/>
      <c r="I63" s="303">
        <f>SUMIFS('1. Staff Costs'!P:P,'1. Staff Costs'!C:C,B63,'1. Staff Costs'!B:B,$I$20,'1. Staff Costs'!Q:Q,"&lt;&gt;Error")+SUMIFS('2-3-6. Travel Costs&amp;CoS&amp;EC'!W:W,'2-3-6. Travel Costs&amp;CoS&amp;EC'!C:C,B63,'2-3-6. Travel Costs&amp;CoS&amp;EC'!B:B,$I$20,'2-3-6. Travel Costs&amp;CoS&amp;EC'!X:X,"&lt;&gt;Error")+SUMIFS('4. Equipment Costs'!R:R,'4. Equipment Costs'!C:C,B63,'4. Equipment Costs'!B:B,$I$20,'4. Equipment Costs'!S:S,"&lt;&gt;Error")+SUMIFS('5. Subcontracting Costs'!R:R,'5. Subcontracting Costs'!C:C,B63,'5. Subcontracting Costs'!B:B,$I$20,'5. Subcontracting Costs'!S:S,"&lt;&gt;Error")</f>
        <v>0</v>
      </c>
      <c r="J63" s="304"/>
      <c r="K63" s="305"/>
      <c r="L63" s="303">
        <f>SUMIFS('1. Staff Costs'!P:P,'1. Staff Costs'!C:C,B63,'1. Staff Costs'!B:B,$L$20,'1. Staff Costs'!Q:Q,"&lt;&gt;Error")+SUMIFS('2-3-6. Travel Costs&amp;CoS&amp;EC'!W:W,'2-3-6. Travel Costs&amp;CoS&amp;EC'!C:C,B63,'2-3-6. Travel Costs&amp;CoS&amp;EC'!B:B,$L$20,'2-3-6. Travel Costs&amp;CoS&amp;EC'!X:X,"&lt;&gt;Error")+SUMIFS('4. Equipment Costs'!R:R,'4. Equipment Costs'!C:C,B63,'4. Equipment Costs'!B:B,$L$20,'4. Equipment Costs'!S:S,"&lt;&gt;Error")+SUMIFS('5. Subcontracting Costs'!R:R,'5. Subcontracting Costs'!C:C,B63,'5. Subcontracting Costs'!B:B,$L$20,'5. Subcontracting Costs'!S:S,"&lt;&gt;Error")</f>
        <v>0</v>
      </c>
      <c r="M63" s="304"/>
      <c r="N63" s="305"/>
      <c r="O63" s="303">
        <f>SUMIFS('1. Staff Costs'!P:P,'1. Staff Costs'!C:C,B63,'1. Staff Costs'!B:B,$O$20,'1. Staff Costs'!Q:Q,"&lt;&gt;Error")+SUMIFS('2-3-6. Travel Costs&amp;CoS&amp;EC'!W:W,'2-3-6. Travel Costs&amp;CoS&amp;EC'!C:C,B63,'2-3-6. Travel Costs&amp;CoS&amp;EC'!B:B,$O$20,'2-3-6. Travel Costs&amp;CoS&amp;EC'!X:X,"&lt;&gt;Error")+SUMIFS('4. Equipment Costs'!R:R,'4. Equipment Costs'!C:C,B63,'4. Equipment Costs'!B:B,$O$20,'4. Equipment Costs'!S:S,"&lt;&gt;Error")+SUMIFS('5. Subcontracting Costs'!R:R,'5. Subcontracting Costs'!C:C,B63,'5. Subcontracting Costs'!B:B,$O$20,'5. Subcontracting Costs'!S:S,"&lt;&gt;Error")</f>
        <v>0</v>
      </c>
      <c r="P63" s="304"/>
      <c r="Q63" s="305"/>
      <c r="R63" s="303">
        <f>SUMIFS('1. Staff Costs'!P:P,'1. Staff Costs'!C:C,B63,'1. Staff Costs'!B:B,$R$20,'1. Staff Costs'!Q:Q,"&lt;&gt;Error")+SUMIFS('2-3-6. Travel Costs&amp;CoS&amp;EC'!W:W,'2-3-6. Travel Costs&amp;CoS&amp;EC'!C:C,B63,'2-3-6. Travel Costs&amp;CoS&amp;EC'!B:B,$R$20,'2-3-6. Travel Costs&amp;CoS&amp;EC'!X:X,"&lt;&gt;Error")+SUMIFS('4. Equipment Costs'!R:R,'4. Equipment Costs'!C:C,B63,'4. Equipment Costs'!B:B,$R$20,'4. Equipment Costs'!S:S,"&lt;&gt;Error")+SUMIFS('5. Subcontracting Costs'!R:R,'5. Subcontracting Costs'!C:C,B63,'5. Subcontracting Costs'!B:B,$R$20,'5. Subcontracting Costs'!S:S,"&lt;&gt;Error")</f>
        <v>0</v>
      </c>
      <c r="S63" s="304"/>
      <c r="T63" s="305"/>
      <c r="U63" s="160">
        <f t="shared" si="4"/>
        <v>0</v>
      </c>
    </row>
    <row r="64" spans="2:21" x14ac:dyDescent="0.4">
      <c r="B64" s="180" t="s">
        <v>135</v>
      </c>
      <c r="C64" s="147" t="str">
        <f>IF('Final financial statement'!E66=0,"",'Final financial statement'!E66)</f>
        <v/>
      </c>
      <c r="D64" s="297" t="str">
        <f>IF('Final financial statement'!D66=0,"",'Final financial statement'!D66)</f>
        <v/>
      </c>
      <c r="E64" s="298"/>
      <c r="F64" s="303">
        <f>SUMIFS('1. Staff Costs'!P:P,'1. Staff Costs'!C:C,B64,'1. Staff Costs'!B:B,$F$20,'1. Staff Costs'!Q:Q,"&lt;&gt;Error")+SUMIFS('2-3-6. Travel Costs&amp;CoS&amp;EC'!W:W,'2-3-6. Travel Costs&amp;CoS&amp;EC'!C:C,B64,'2-3-6. Travel Costs&amp;CoS&amp;EC'!B:B,$F$20,'2-3-6. Travel Costs&amp;CoS&amp;EC'!X:X,"&lt;&gt;Error")+SUMIFS('4. Equipment Costs'!R:R,'4. Equipment Costs'!C:C,B64,'4. Equipment Costs'!B:B,$F$20,'4. Equipment Costs'!S:S,"&lt;&gt;Error")+SUMIFS('5. Subcontracting Costs'!R:R,'5. Subcontracting Costs'!C:C,B64,'5. Subcontracting Costs'!B:B,$F$20,'5. Subcontracting Costs'!S:S,"&lt;&gt;Error")</f>
        <v>0</v>
      </c>
      <c r="G64" s="304"/>
      <c r="H64" s="305"/>
      <c r="I64" s="303">
        <f>SUMIFS('1. Staff Costs'!P:P,'1. Staff Costs'!C:C,B64,'1. Staff Costs'!B:B,$I$20,'1. Staff Costs'!Q:Q,"&lt;&gt;Error")+SUMIFS('2-3-6. Travel Costs&amp;CoS&amp;EC'!W:W,'2-3-6. Travel Costs&amp;CoS&amp;EC'!C:C,B64,'2-3-6. Travel Costs&amp;CoS&amp;EC'!B:B,$I$20,'2-3-6. Travel Costs&amp;CoS&amp;EC'!X:X,"&lt;&gt;Error")+SUMIFS('4. Equipment Costs'!R:R,'4. Equipment Costs'!C:C,B64,'4. Equipment Costs'!B:B,$I$20,'4. Equipment Costs'!S:S,"&lt;&gt;Error")+SUMIFS('5. Subcontracting Costs'!R:R,'5. Subcontracting Costs'!C:C,B64,'5. Subcontracting Costs'!B:B,$I$20,'5. Subcontracting Costs'!S:S,"&lt;&gt;Error")</f>
        <v>0</v>
      </c>
      <c r="J64" s="304"/>
      <c r="K64" s="305"/>
      <c r="L64" s="303">
        <f>SUMIFS('1. Staff Costs'!P:P,'1. Staff Costs'!C:C,B64,'1. Staff Costs'!B:B,$L$20,'1. Staff Costs'!Q:Q,"&lt;&gt;Error")+SUMIFS('2-3-6. Travel Costs&amp;CoS&amp;EC'!W:W,'2-3-6. Travel Costs&amp;CoS&amp;EC'!C:C,B64,'2-3-6. Travel Costs&amp;CoS&amp;EC'!B:B,$L$20,'2-3-6. Travel Costs&amp;CoS&amp;EC'!X:X,"&lt;&gt;Error")+SUMIFS('4. Equipment Costs'!R:R,'4. Equipment Costs'!C:C,B64,'4. Equipment Costs'!B:B,$L$20,'4. Equipment Costs'!S:S,"&lt;&gt;Error")+SUMIFS('5. Subcontracting Costs'!R:R,'5. Subcontracting Costs'!C:C,B64,'5. Subcontracting Costs'!B:B,$L$20,'5. Subcontracting Costs'!S:S,"&lt;&gt;Error")</f>
        <v>0</v>
      </c>
      <c r="M64" s="304"/>
      <c r="N64" s="305"/>
      <c r="O64" s="303">
        <f>SUMIFS('1. Staff Costs'!P:P,'1. Staff Costs'!C:C,B64,'1. Staff Costs'!B:B,$O$20,'1. Staff Costs'!Q:Q,"&lt;&gt;Error")+SUMIFS('2-3-6. Travel Costs&amp;CoS&amp;EC'!W:W,'2-3-6. Travel Costs&amp;CoS&amp;EC'!C:C,B64,'2-3-6. Travel Costs&amp;CoS&amp;EC'!B:B,$O$20,'2-3-6. Travel Costs&amp;CoS&amp;EC'!X:X,"&lt;&gt;Error")+SUMIFS('4. Equipment Costs'!R:R,'4. Equipment Costs'!C:C,B64,'4. Equipment Costs'!B:B,$O$20,'4. Equipment Costs'!S:S,"&lt;&gt;Error")+SUMIFS('5. Subcontracting Costs'!R:R,'5. Subcontracting Costs'!C:C,B64,'5. Subcontracting Costs'!B:B,$O$20,'5. Subcontracting Costs'!S:S,"&lt;&gt;Error")</f>
        <v>0</v>
      </c>
      <c r="P64" s="304"/>
      <c r="Q64" s="305"/>
      <c r="R64" s="303">
        <f>SUMIFS('1. Staff Costs'!P:P,'1. Staff Costs'!C:C,B64,'1. Staff Costs'!B:B,$R$20,'1. Staff Costs'!Q:Q,"&lt;&gt;Error")+SUMIFS('2-3-6. Travel Costs&amp;CoS&amp;EC'!W:W,'2-3-6. Travel Costs&amp;CoS&amp;EC'!C:C,B64,'2-3-6. Travel Costs&amp;CoS&amp;EC'!B:B,$R$20,'2-3-6. Travel Costs&amp;CoS&amp;EC'!X:X,"&lt;&gt;Error")+SUMIFS('4. Equipment Costs'!R:R,'4. Equipment Costs'!C:C,B64,'4. Equipment Costs'!B:B,$R$20,'4. Equipment Costs'!S:S,"&lt;&gt;Error")+SUMIFS('5. Subcontracting Costs'!R:R,'5. Subcontracting Costs'!C:C,B64,'5. Subcontracting Costs'!B:B,$R$20,'5. Subcontracting Costs'!S:S,"&lt;&gt;Error")</f>
        <v>0</v>
      </c>
      <c r="S64" s="304"/>
      <c r="T64" s="305"/>
      <c r="U64" s="160">
        <f t="shared" si="4"/>
        <v>0</v>
      </c>
    </row>
    <row r="65" spans="2:21" x14ac:dyDescent="0.4">
      <c r="B65" s="180" t="s">
        <v>136</v>
      </c>
      <c r="C65" s="147" t="str">
        <f>IF('Final financial statement'!E67=0,"",'Final financial statement'!E67)</f>
        <v/>
      </c>
      <c r="D65" s="297" t="str">
        <f>IF('Final financial statement'!D67=0,"",'Final financial statement'!D67)</f>
        <v/>
      </c>
      <c r="E65" s="298"/>
      <c r="F65" s="303">
        <f>SUMIFS('1. Staff Costs'!P:P,'1. Staff Costs'!C:C,B65,'1. Staff Costs'!B:B,$F$20,'1. Staff Costs'!Q:Q,"&lt;&gt;Error")+SUMIFS('2-3-6. Travel Costs&amp;CoS&amp;EC'!W:W,'2-3-6. Travel Costs&amp;CoS&amp;EC'!C:C,B65,'2-3-6. Travel Costs&amp;CoS&amp;EC'!B:B,$F$20,'2-3-6. Travel Costs&amp;CoS&amp;EC'!X:X,"&lt;&gt;Error")+SUMIFS('4. Equipment Costs'!R:R,'4. Equipment Costs'!C:C,B65,'4. Equipment Costs'!B:B,$F$20,'4. Equipment Costs'!S:S,"&lt;&gt;Error")+SUMIFS('5. Subcontracting Costs'!R:R,'5. Subcontracting Costs'!C:C,B65,'5. Subcontracting Costs'!B:B,$F$20,'5. Subcontracting Costs'!S:S,"&lt;&gt;Error")</f>
        <v>0</v>
      </c>
      <c r="G65" s="304"/>
      <c r="H65" s="305"/>
      <c r="I65" s="303">
        <f>SUMIFS('1. Staff Costs'!P:P,'1. Staff Costs'!C:C,B65,'1. Staff Costs'!B:B,$I$20,'1. Staff Costs'!Q:Q,"&lt;&gt;Error")+SUMIFS('2-3-6. Travel Costs&amp;CoS&amp;EC'!W:W,'2-3-6. Travel Costs&amp;CoS&amp;EC'!C:C,B65,'2-3-6. Travel Costs&amp;CoS&amp;EC'!B:B,$I$20,'2-3-6. Travel Costs&amp;CoS&amp;EC'!X:X,"&lt;&gt;Error")+SUMIFS('4. Equipment Costs'!R:R,'4. Equipment Costs'!C:C,B65,'4. Equipment Costs'!B:B,$I$20,'4. Equipment Costs'!S:S,"&lt;&gt;Error")+SUMIFS('5. Subcontracting Costs'!R:R,'5. Subcontracting Costs'!C:C,B65,'5. Subcontracting Costs'!B:B,$I$20,'5. Subcontracting Costs'!S:S,"&lt;&gt;Error")</f>
        <v>0</v>
      </c>
      <c r="J65" s="304"/>
      <c r="K65" s="305"/>
      <c r="L65" s="303">
        <f>SUMIFS('1. Staff Costs'!P:P,'1. Staff Costs'!C:C,B65,'1. Staff Costs'!B:B,$L$20,'1. Staff Costs'!Q:Q,"&lt;&gt;Error")+SUMIFS('2-3-6. Travel Costs&amp;CoS&amp;EC'!W:W,'2-3-6. Travel Costs&amp;CoS&amp;EC'!C:C,B65,'2-3-6. Travel Costs&amp;CoS&amp;EC'!B:B,$L$20,'2-3-6. Travel Costs&amp;CoS&amp;EC'!X:X,"&lt;&gt;Error")+SUMIFS('4. Equipment Costs'!R:R,'4. Equipment Costs'!C:C,B65,'4. Equipment Costs'!B:B,$L$20,'4. Equipment Costs'!S:S,"&lt;&gt;Error")+SUMIFS('5. Subcontracting Costs'!R:R,'5. Subcontracting Costs'!C:C,B65,'5. Subcontracting Costs'!B:B,$L$20,'5. Subcontracting Costs'!S:S,"&lt;&gt;Error")</f>
        <v>0</v>
      </c>
      <c r="M65" s="304"/>
      <c r="N65" s="305"/>
      <c r="O65" s="303">
        <f>SUMIFS('1. Staff Costs'!P:P,'1. Staff Costs'!C:C,B65,'1. Staff Costs'!B:B,$O$20,'1. Staff Costs'!Q:Q,"&lt;&gt;Error")+SUMIFS('2-3-6. Travel Costs&amp;CoS&amp;EC'!W:W,'2-3-6. Travel Costs&amp;CoS&amp;EC'!C:C,B65,'2-3-6. Travel Costs&amp;CoS&amp;EC'!B:B,$O$20,'2-3-6. Travel Costs&amp;CoS&amp;EC'!X:X,"&lt;&gt;Error")+SUMIFS('4. Equipment Costs'!R:R,'4. Equipment Costs'!C:C,B65,'4. Equipment Costs'!B:B,$O$20,'4. Equipment Costs'!S:S,"&lt;&gt;Error")+SUMIFS('5. Subcontracting Costs'!R:R,'5. Subcontracting Costs'!C:C,B65,'5. Subcontracting Costs'!B:B,$O$20,'5. Subcontracting Costs'!S:S,"&lt;&gt;Error")</f>
        <v>0</v>
      </c>
      <c r="P65" s="304"/>
      <c r="Q65" s="305"/>
      <c r="R65" s="303">
        <f>SUMIFS('1. Staff Costs'!P:P,'1. Staff Costs'!C:C,B65,'1. Staff Costs'!B:B,$R$20,'1. Staff Costs'!Q:Q,"&lt;&gt;Error")+SUMIFS('2-3-6. Travel Costs&amp;CoS&amp;EC'!W:W,'2-3-6. Travel Costs&amp;CoS&amp;EC'!C:C,B65,'2-3-6. Travel Costs&amp;CoS&amp;EC'!B:B,$R$20,'2-3-6. Travel Costs&amp;CoS&amp;EC'!X:X,"&lt;&gt;Error")+SUMIFS('4. Equipment Costs'!R:R,'4. Equipment Costs'!C:C,B65,'4. Equipment Costs'!B:B,$R$20,'4. Equipment Costs'!S:S,"&lt;&gt;Error")+SUMIFS('5. Subcontracting Costs'!R:R,'5. Subcontracting Costs'!C:C,B65,'5. Subcontracting Costs'!B:B,$R$20,'5. Subcontracting Costs'!S:S,"&lt;&gt;Error")</f>
        <v>0</v>
      </c>
      <c r="S65" s="304"/>
      <c r="T65" s="305"/>
      <c r="U65" s="160">
        <f t="shared" si="4"/>
        <v>0</v>
      </c>
    </row>
    <row r="66" spans="2:21" x14ac:dyDescent="0.4">
      <c r="B66" s="180" t="s">
        <v>137</v>
      </c>
      <c r="C66" s="147" t="str">
        <f>IF('Final financial statement'!E68=0,"",'Final financial statement'!E68)</f>
        <v/>
      </c>
      <c r="D66" s="297" t="str">
        <f>IF('Final financial statement'!D68=0,"",'Final financial statement'!D68)</f>
        <v/>
      </c>
      <c r="E66" s="298"/>
      <c r="F66" s="303">
        <f>SUMIFS('1. Staff Costs'!P:P,'1. Staff Costs'!C:C,B66,'1. Staff Costs'!B:B,$F$20,'1. Staff Costs'!Q:Q,"&lt;&gt;Error")+SUMIFS('2-3-6. Travel Costs&amp;CoS&amp;EC'!W:W,'2-3-6. Travel Costs&amp;CoS&amp;EC'!C:C,B66,'2-3-6. Travel Costs&amp;CoS&amp;EC'!B:B,$F$20,'2-3-6. Travel Costs&amp;CoS&amp;EC'!X:X,"&lt;&gt;Error")+SUMIFS('4. Equipment Costs'!R:R,'4. Equipment Costs'!C:C,B66,'4. Equipment Costs'!B:B,$F$20,'4. Equipment Costs'!S:S,"&lt;&gt;Error")+SUMIFS('5. Subcontracting Costs'!R:R,'5. Subcontracting Costs'!C:C,B66,'5. Subcontracting Costs'!B:B,$F$20,'5. Subcontracting Costs'!S:S,"&lt;&gt;Error")</f>
        <v>0</v>
      </c>
      <c r="G66" s="304"/>
      <c r="H66" s="305"/>
      <c r="I66" s="303">
        <f>SUMIFS('1. Staff Costs'!P:P,'1. Staff Costs'!C:C,B66,'1. Staff Costs'!B:B,$I$20,'1. Staff Costs'!Q:Q,"&lt;&gt;Error")+SUMIFS('2-3-6. Travel Costs&amp;CoS&amp;EC'!W:W,'2-3-6. Travel Costs&amp;CoS&amp;EC'!C:C,B66,'2-3-6. Travel Costs&amp;CoS&amp;EC'!B:B,$I$20,'2-3-6. Travel Costs&amp;CoS&amp;EC'!X:X,"&lt;&gt;Error")+SUMIFS('4. Equipment Costs'!R:R,'4. Equipment Costs'!C:C,B66,'4. Equipment Costs'!B:B,$I$20,'4. Equipment Costs'!S:S,"&lt;&gt;Error")+SUMIFS('5. Subcontracting Costs'!R:R,'5. Subcontracting Costs'!C:C,B66,'5. Subcontracting Costs'!B:B,$I$20,'5. Subcontracting Costs'!S:S,"&lt;&gt;Error")</f>
        <v>0</v>
      </c>
      <c r="J66" s="304"/>
      <c r="K66" s="305"/>
      <c r="L66" s="303">
        <f>SUMIFS('1. Staff Costs'!P:P,'1. Staff Costs'!C:C,B66,'1. Staff Costs'!B:B,$L$20,'1. Staff Costs'!Q:Q,"&lt;&gt;Error")+SUMIFS('2-3-6. Travel Costs&amp;CoS&amp;EC'!W:W,'2-3-6. Travel Costs&amp;CoS&amp;EC'!C:C,B66,'2-3-6. Travel Costs&amp;CoS&amp;EC'!B:B,$L$20,'2-3-6. Travel Costs&amp;CoS&amp;EC'!X:X,"&lt;&gt;Error")+SUMIFS('4. Equipment Costs'!R:R,'4. Equipment Costs'!C:C,B66,'4. Equipment Costs'!B:B,$L$20,'4. Equipment Costs'!S:S,"&lt;&gt;Error")+SUMIFS('5. Subcontracting Costs'!R:R,'5. Subcontracting Costs'!C:C,B66,'5. Subcontracting Costs'!B:B,$L$20,'5. Subcontracting Costs'!S:S,"&lt;&gt;Error")</f>
        <v>0</v>
      </c>
      <c r="M66" s="304"/>
      <c r="N66" s="305"/>
      <c r="O66" s="303">
        <f>SUMIFS('1. Staff Costs'!P:P,'1. Staff Costs'!C:C,B66,'1. Staff Costs'!B:B,$O$20,'1. Staff Costs'!Q:Q,"&lt;&gt;Error")+SUMIFS('2-3-6. Travel Costs&amp;CoS&amp;EC'!W:W,'2-3-6. Travel Costs&amp;CoS&amp;EC'!C:C,B66,'2-3-6. Travel Costs&amp;CoS&amp;EC'!B:B,$O$20,'2-3-6. Travel Costs&amp;CoS&amp;EC'!X:X,"&lt;&gt;Error")+SUMIFS('4. Equipment Costs'!R:R,'4. Equipment Costs'!C:C,B66,'4. Equipment Costs'!B:B,$O$20,'4. Equipment Costs'!S:S,"&lt;&gt;Error")+SUMIFS('5. Subcontracting Costs'!R:R,'5. Subcontracting Costs'!C:C,B66,'5. Subcontracting Costs'!B:B,$O$20,'5. Subcontracting Costs'!S:S,"&lt;&gt;Error")</f>
        <v>0</v>
      </c>
      <c r="P66" s="304"/>
      <c r="Q66" s="305"/>
      <c r="R66" s="303">
        <f>SUMIFS('1. Staff Costs'!P:P,'1. Staff Costs'!C:C,B66,'1. Staff Costs'!B:B,$R$20,'1. Staff Costs'!Q:Q,"&lt;&gt;Error")+SUMIFS('2-3-6. Travel Costs&amp;CoS&amp;EC'!W:W,'2-3-6. Travel Costs&amp;CoS&amp;EC'!C:C,B66,'2-3-6. Travel Costs&amp;CoS&amp;EC'!B:B,$R$20,'2-3-6. Travel Costs&amp;CoS&amp;EC'!X:X,"&lt;&gt;Error")+SUMIFS('4. Equipment Costs'!R:R,'4. Equipment Costs'!C:C,B66,'4. Equipment Costs'!B:B,$R$20,'4. Equipment Costs'!S:S,"&lt;&gt;Error")+SUMIFS('5. Subcontracting Costs'!R:R,'5. Subcontracting Costs'!C:C,B66,'5. Subcontracting Costs'!B:B,$R$20,'5. Subcontracting Costs'!S:S,"&lt;&gt;Error")</f>
        <v>0</v>
      </c>
      <c r="S66" s="304"/>
      <c r="T66" s="305"/>
      <c r="U66" s="160">
        <f t="shared" si="4"/>
        <v>0</v>
      </c>
    </row>
    <row r="67" spans="2:21" x14ac:dyDescent="0.4">
      <c r="B67" s="180" t="s">
        <v>138</v>
      </c>
      <c r="C67" s="147" t="str">
        <f>IF('Final financial statement'!E69=0,"",'Final financial statement'!E69)</f>
        <v/>
      </c>
      <c r="D67" s="297" t="str">
        <f>IF('Final financial statement'!D69=0,"",'Final financial statement'!D69)</f>
        <v/>
      </c>
      <c r="E67" s="298"/>
      <c r="F67" s="303">
        <f>SUMIFS('1. Staff Costs'!P:P,'1. Staff Costs'!C:C,B67,'1. Staff Costs'!B:B,$F$20,'1. Staff Costs'!Q:Q,"&lt;&gt;Error")+SUMIFS('2-3-6. Travel Costs&amp;CoS&amp;EC'!W:W,'2-3-6. Travel Costs&amp;CoS&amp;EC'!C:C,B67,'2-3-6. Travel Costs&amp;CoS&amp;EC'!B:B,$F$20,'2-3-6. Travel Costs&amp;CoS&amp;EC'!X:X,"&lt;&gt;Error")+SUMIFS('4. Equipment Costs'!R:R,'4. Equipment Costs'!C:C,B67,'4. Equipment Costs'!B:B,$F$20,'4. Equipment Costs'!S:S,"&lt;&gt;Error")+SUMIFS('5. Subcontracting Costs'!R:R,'5. Subcontracting Costs'!C:C,B67,'5. Subcontracting Costs'!B:B,$F$20,'5. Subcontracting Costs'!S:S,"&lt;&gt;Error")</f>
        <v>0</v>
      </c>
      <c r="G67" s="304"/>
      <c r="H67" s="305"/>
      <c r="I67" s="303">
        <f>SUMIFS('1. Staff Costs'!P:P,'1. Staff Costs'!C:C,B67,'1. Staff Costs'!B:B,$I$20,'1. Staff Costs'!Q:Q,"&lt;&gt;Error")+SUMIFS('2-3-6. Travel Costs&amp;CoS&amp;EC'!W:W,'2-3-6. Travel Costs&amp;CoS&amp;EC'!C:C,B67,'2-3-6. Travel Costs&amp;CoS&amp;EC'!B:B,$I$20,'2-3-6. Travel Costs&amp;CoS&amp;EC'!X:X,"&lt;&gt;Error")+SUMIFS('4. Equipment Costs'!R:R,'4. Equipment Costs'!C:C,B67,'4. Equipment Costs'!B:B,$I$20,'4. Equipment Costs'!S:S,"&lt;&gt;Error")+SUMIFS('5. Subcontracting Costs'!R:R,'5. Subcontracting Costs'!C:C,B67,'5. Subcontracting Costs'!B:B,$I$20,'5. Subcontracting Costs'!S:S,"&lt;&gt;Error")</f>
        <v>0</v>
      </c>
      <c r="J67" s="304"/>
      <c r="K67" s="305"/>
      <c r="L67" s="303">
        <f>SUMIFS('1. Staff Costs'!P:P,'1. Staff Costs'!C:C,B67,'1. Staff Costs'!B:B,$L$20,'1. Staff Costs'!Q:Q,"&lt;&gt;Error")+SUMIFS('2-3-6. Travel Costs&amp;CoS&amp;EC'!W:W,'2-3-6. Travel Costs&amp;CoS&amp;EC'!C:C,B67,'2-3-6. Travel Costs&amp;CoS&amp;EC'!B:B,$L$20,'2-3-6. Travel Costs&amp;CoS&amp;EC'!X:X,"&lt;&gt;Error")+SUMIFS('4. Equipment Costs'!R:R,'4. Equipment Costs'!C:C,B67,'4. Equipment Costs'!B:B,$L$20,'4. Equipment Costs'!S:S,"&lt;&gt;Error")+SUMIFS('5. Subcontracting Costs'!R:R,'5. Subcontracting Costs'!C:C,B67,'5. Subcontracting Costs'!B:B,$L$20,'5. Subcontracting Costs'!S:S,"&lt;&gt;Error")</f>
        <v>0</v>
      </c>
      <c r="M67" s="304"/>
      <c r="N67" s="305"/>
      <c r="O67" s="303">
        <f>SUMIFS('1. Staff Costs'!P:P,'1. Staff Costs'!C:C,B67,'1. Staff Costs'!B:B,$O$20,'1. Staff Costs'!Q:Q,"&lt;&gt;Error")+SUMIFS('2-3-6. Travel Costs&amp;CoS&amp;EC'!W:W,'2-3-6. Travel Costs&amp;CoS&amp;EC'!C:C,B67,'2-3-6. Travel Costs&amp;CoS&amp;EC'!B:B,$O$20,'2-3-6. Travel Costs&amp;CoS&amp;EC'!X:X,"&lt;&gt;Error")+SUMIFS('4. Equipment Costs'!R:R,'4. Equipment Costs'!C:C,B67,'4. Equipment Costs'!B:B,$O$20,'4. Equipment Costs'!S:S,"&lt;&gt;Error")+SUMIFS('5. Subcontracting Costs'!R:R,'5. Subcontracting Costs'!C:C,B67,'5. Subcontracting Costs'!B:B,$O$20,'5. Subcontracting Costs'!S:S,"&lt;&gt;Error")</f>
        <v>0</v>
      </c>
      <c r="P67" s="304"/>
      <c r="Q67" s="305"/>
      <c r="R67" s="303">
        <f>SUMIFS('1. Staff Costs'!P:P,'1. Staff Costs'!C:C,B67,'1. Staff Costs'!B:B,$R$20,'1. Staff Costs'!Q:Q,"&lt;&gt;Error")+SUMIFS('2-3-6. Travel Costs&amp;CoS&amp;EC'!W:W,'2-3-6. Travel Costs&amp;CoS&amp;EC'!C:C,B67,'2-3-6. Travel Costs&amp;CoS&amp;EC'!B:B,$R$20,'2-3-6. Travel Costs&amp;CoS&amp;EC'!X:X,"&lt;&gt;Error")+SUMIFS('4. Equipment Costs'!R:R,'4. Equipment Costs'!C:C,B67,'4. Equipment Costs'!B:B,$R$20,'4. Equipment Costs'!S:S,"&lt;&gt;Error")+SUMIFS('5. Subcontracting Costs'!R:R,'5. Subcontracting Costs'!C:C,B67,'5. Subcontracting Costs'!B:B,$R$20,'5. Subcontracting Costs'!S:S,"&lt;&gt;Error")</f>
        <v>0</v>
      </c>
      <c r="S67" s="304"/>
      <c r="T67" s="305"/>
      <c r="U67" s="160">
        <f t="shared" si="4"/>
        <v>0</v>
      </c>
    </row>
    <row r="68" spans="2:21" x14ac:dyDescent="0.4">
      <c r="B68" s="180" t="s">
        <v>139</v>
      </c>
      <c r="C68" s="147" t="str">
        <f>IF('Final financial statement'!E70=0,"",'Final financial statement'!E70)</f>
        <v/>
      </c>
      <c r="D68" s="297" t="str">
        <f>IF('Final financial statement'!D70=0,"",'Final financial statement'!D70)</f>
        <v/>
      </c>
      <c r="E68" s="298"/>
      <c r="F68" s="303">
        <f>SUMIFS('1. Staff Costs'!P:P,'1. Staff Costs'!C:C,B68,'1. Staff Costs'!B:B,$F$20,'1. Staff Costs'!Q:Q,"&lt;&gt;Error")+SUMIFS('2-3-6. Travel Costs&amp;CoS&amp;EC'!W:W,'2-3-6. Travel Costs&amp;CoS&amp;EC'!C:C,B68,'2-3-6. Travel Costs&amp;CoS&amp;EC'!B:B,$F$20,'2-3-6. Travel Costs&amp;CoS&amp;EC'!X:X,"&lt;&gt;Error")+SUMIFS('4. Equipment Costs'!R:R,'4. Equipment Costs'!C:C,B68,'4. Equipment Costs'!B:B,$F$20,'4. Equipment Costs'!S:S,"&lt;&gt;Error")+SUMIFS('5. Subcontracting Costs'!R:R,'5. Subcontracting Costs'!C:C,B68,'5. Subcontracting Costs'!B:B,$F$20,'5. Subcontracting Costs'!S:S,"&lt;&gt;Error")</f>
        <v>0</v>
      </c>
      <c r="G68" s="304"/>
      <c r="H68" s="305"/>
      <c r="I68" s="303">
        <f>SUMIFS('1. Staff Costs'!P:P,'1. Staff Costs'!C:C,B68,'1. Staff Costs'!B:B,$I$20,'1. Staff Costs'!Q:Q,"&lt;&gt;Error")+SUMIFS('2-3-6. Travel Costs&amp;CoS&amp;EC'!W:W,'2-3-6. Travel Costs&amp;CoS&amp;EC'!C:C,B68,'2-3-6. Travel Costs&amp;CoS&amp;EC'!B:B,$I$20,'2-3-6. Travel Costs&amp;CoS&amp;EC'!X:X,"&lt;&gt;Error")+SUMIFS('4. Equipment Costs'!R:R,'4. Equipment Costs'!C:C,B68,'4. Equipment Costs'!B:B,$I$20,'4. Equipment Costs'!S:S,"&lt;&gt;Error")+SUMIFS('5. Subcontracting Costs'!R:R,'5. Subcontracting Costs'!C:C,B68,'5. Subcontracting Costs'!B:B,$I$20,'5. Subcontracting Costs'!S:S,"&lt;&gt;Error")</f>
        <v>0</v>
      </c>
      <c r="J68" s="304"/>
      <c r="K68" s="305"/>
      <c r="L68" s="303">
        <f>SUMIFS('1. Staff Costs'!P:P,'1. Staff Costs'!C:C,B68,'1. Staff Costs'!B:B,$L$20,'1. Staff Costs'!Q:Q,"&lt;&gt;Error")+SUMIFS('2-3-6. Travel Costs&amp;CoS&amp;EC'!W:W,'2-3-6. Travel Costs&amp;CoS&amp;EC'!C:C,B68,'2-3-6. Travel Costs&amp;CoS&amp;EC'!B:B,$L$20,'2-3-6. Travel Costs&amp;CoS&amp;EC'!X:X,"&lt;&gt;Error")+SUMIFS('4. Equipment Costs'!R:R,'4. Equipment Costs'!C:C,B68,'4. Equipment Costs'!B:B,$L$20,'4. Equipment Costs'!S:S,"&lt;&gt;Error")+SUMIFS('5. Subcontracting Costs'!R:R,'5. Subcontracting Costs'!C:C,B68,'5. Subcontracting Costs'!B:B,$L$20,'5. Subcontracting Costs'!S:S,"&lt;&gt;Error")</f>
        <v>0</v>
      </c>
      <c r="M68" s="304"/>
      <c r="N68" s="305"/>
      <c r="O68" s="303">
        <f>SUMIFS('1. Staff Costs'!P:P,'1. Staff Costs'!C:C,B68,'1. Staff Costs'!B:B,$O$20,'1. Staff Costs'!Q:Q,"&lt;&gt;Error")+SUMIFS('2-3-6. Travel Costs&amp;CoS&amp;EC'!W:W,'2-3-6. Travel Costs&amp;CoS&amp;EC'!C:C,B68,'2-3-6. Travel Costs&amp;CoS&amp;EC'!B:B,$O$20,'2-3-6. Travel Costs&amp;CoS&amp;EC'!X:X,"&lt;&gt;Error")+SUMIFS('4. Equipment Costs'!R:R,'4. Equipment Costs'!C:C,B68,'4. Equipment Costs'!B:B,$O$20,'4. Equipment Costs'!S:S,"&lt;&gt;Error")+SUMIFS('5. Subcontracting Costs'!R:R,'5. Subcontracting Costs'!C:C,B68,'5. Subcontracting Costs'!B:B,$O$20,'5. Subcontracting Costs'!S:S,"&lt;&gt;Error")</f>
        <v>0</v>
      </c>
      <c r="P68" s="304"/>
      <c r="Q68" s="305"/>
      <c r="R68" s="303">
        <f>SUMIFS('1. Staff Costs'!P:P,'1. Staff Costs'!C:C,B68,'1. Staff Costs'!B:B,$R$20,'1. Staff Costs'!Q:Q,"&lt;&gt;Error")+SUMIFS('2-3-6. Travel Costs&amp;CoS&amp;EC'!W:W,'2-3-6. Travel Costs&amp;CoS&amp;EC'!C:C,B68,'2-3-6. Travel Costs&amp;CoS&amp;EC'!B:B,$R$20,'2-3-6. Travel Costs&amp;CoS&amp;EC'!X:X,"&lt;&gt;Error")+SUMIFS('4. Equipment Costs'!R:R,'4. Equipment Costs'!C:C,B68,'4. Equipment Costs'!B:B,$R$20,'4. Equipment Costs'!S:S,"&lt;&gt;Error")+SUMIFS('5. Subcontracting Costs'!R:R,'5. Subcontracting Costs'!C:C,B68,'5. Subcontracting Costs'!B:B,$R$20,'5. Subcontracting Costs'!S:S,"&lt;&gt;Error")</f>
        <v>0</v>
      </c>
      <c r="S68" s="304"/>
      <c r="T68" s="305"/>
      <c r="U68" s="160">
        <f t="shared" si="4"/>
        <v>0</v>
      </c>
    </row>
    <row r="69" spans="2:21" x14ac:dyDescent="0.4">
      <c r="B69" s="180" t="s">
        <v>140</v>
      </c>
      <c r="C69" s="147" t="str">
        <f>IF('Final financial statement'!E71=0,"",'Final financial statement'!E71)</f>
        <v/>
      </c>
      <c r="D69" s="297" t="str">
        <f>IF('Final financial statement'!D71=0,"",'Final financial statement'!D71)</f>
        <v/>
      </c>
      <c r="E69" s="298"/>
      <c r="F69" s="303">
        <f>SUMIFS('1. Staff Costs'!P:P,'1. Staff Costs'!C:C,B69,'1. Staff Costs'!B:B,$F$20,'1. Staff Costs'!Q:Q,"&lt;&gt;Error")+SUMIFS('2-3-6. Travel Costs&amp;CoS&amp;EC'!W:W,'2-3-6. Travel Costs&amp;CoS&amp;EC'!C:C,B69,'2-3-6. Travel Costs&amp;CoS&amp;EC'!B:B,$F$20,'2-3-6. Travel Costs&amp;CoS&amp;EC'!X:X,"&lt;&gt;Error")+SUMIFS('4. Equipment Costs'!R:R,'4. Equipment Costs'!C:C,B69,'4. Equipment Costs'!B:B,$F$20,'4. Equipment Costs'!S:S,"&lt;&gt;Error")+SUMIFS('5. Subcontracting Costs'!R:R,'5. Subcontracting Costs'!C:C,B69,'5. Subcontracting Costs'!B:B,$F$20,'5. Subcontracting Costs'!S:S,"&lt;&gt;Error")</f>
        <v>0</v>
      </c>
      <c r="G69" s="304"/>
      <c r="H69" s="305"/>
      <c r="I69" s="303">
        <f>SUMIFS('1. Staff Costs'!P:P,'1. Staff Costs'!C:C,B69,'1. Staff Costs'!B:B,$I$20,'1. Staff Costs'!Q:Q,"&lt;&gt;Error")+SUMIFS('2-3-6. Travel Costs&amp;CoS&amp;EC'!W:W,'2-3-6. Travel Costs&amp;CoS&amp;EC'!C:C,B69,'2-3-6. Travel Costs&amp;CoS&amp;EC'!B:B,$I$20,'2-3-6. Travel Costs&amp;CoS&amp;EC'!X:X,"&lt;&gt;Error")+SUMIFS('4. Equipment Costs'!R:R,'4. Equipment Costs'!C:C,B69,'4. Equipment Costs'!B:B,$I$20,'4. Equipment Costs'!S:S,"&lt;&gt;Error")+SUMIFS('5. Subcontracting Costs'!R:R,'5. Subcontracting Costs'!C:C,B69,'5. Subcontracting Costs'!B:B,$I$20,'5. Subcontracting Costs'!S:S,"&lt;&gt;Error")</f>
        <v>0</v>
      </c>
      <c r="J69" s="304"/>
      <c r="K69" s="305"/>
      <c r="L69" s="303">
        <f>SUMIFS('1. Staff Costs'!P:P,'1. Staff Costs'!C:C,B69,'1. Staff Costs'!B:B,$L$20,'1. Staff Costs'!Q:Q,"&lt;&gt;Error")+SUMIFS('2-3-6. Travel Costs&amp;CoS&amp;EC'!W:W,'2-3-6. Travel Costs&amp;CoS&amp;EC'!C:C,B69,'2-3-6. Travel Costs&amp;CoS&amp;EC'!B:B,$L$20,'2-3-6. Travel Costs&amp;CoS&amp;EC'!X:X,"&lt;&gt;Error")+SUMIFS('4. Equipment Costs'!R:R,'4. Equipment Costs'!C:C,B69,'4. Equipment Costs'!B:B,$L$20,'4. Equipment Costs'!S:S,"&lt;&gt;Error")+SUMIFS('5. Subcontracting Costs'!R:R,'5. Subcontracting Costs'!C:C,B69,'5. Subcontracting Costs'!B:B,$L$20,'5. Subcontracting Costs'!S:S,"&lt;&gt;Error")</f>
        <v>0</v>
      </c>
      <c r="M69" s="304"/>
      <c r="N69" s="305"/>
      <c r="O69" s="303">
        <f>SUMIFS('1. Staff Costs'!P:P,'1. Staff Costs'!C:C,B69,'1. Staff Costs'!B:B,$O$20,'1. Staff Costs'!Q:Q,"&lt;&gt;Error")+SUMIFS('2-3-6. Travel Costs&amp;CoS&amp;EC'!W:W,'2-3-6. Travel Costs&amp;CoS&amp;EC'!C:C,B69,'2-3-6. Travel Costs&amp;CoS&amp;EC'!B:B,$O$20,'2-3-6. Travel Costs&amp;CoS&amp;EC'!X:X,"&lt;&gt;Error")+SUMIFS('4. Equipment Costs'!R:R,'4. Equipment Costs'!C:C,B69,'4. Equipment Costs'!B:B,$O$20,'4. Equipment Costs'!S:S,"&lt;&gt;Error")+SUMIFS('5. Subcontracting Costs'!R:R,'5. Subcontracting Costs'!C:C,B69,'5. Subcontracting Costs'!B:B,$O$20,'5. Subcontracting Costs'!S:S,"&lt;&gt;Error")</f>
        <v>0</v>
      </c>
      <c r="P69" s="304"/>
      <c r="Q69" s="305"/>
      <c r="R69" s="303">
        <f>SUMIFS('1. Staff Costs'!P:P,'1. Staff Costs'!C:C,B69,'1. Staff Costs'!B:B,$R$20,'1. Staff Costs'!Q:Q,"&lt;&gt;Error")+SUMIFS('2-3-6. Travel Costs&amp;CoS&amp;EC'!W:W,'2-3-6. Travel Costs&amp;CoS&amp;EC'!C:C,B69,'2-3-6. Travel Costs&amp;CoS&amp;EC'!B:B,$R$20,'2-3-6. Travel Costs&amp;CoS&amp;EC'!X:X,"&lt;&gt;Error")+SUMIFS('4. Equipment Costs'!R:R,'4. Equipment Costs'!C:C,B69,'4. Equipment Costs'!B:B,$R$20,'4. Equipment Costs'!S:S,"&lt;&gt;Error")+SUMIFS('5. Subcontracting Costs'!R:R,'5. Subcontracting Costs'!C:C,B69,'5. Subcontracting Costs'!B:B,$R$20,'5. Subcontracting Costs'!S:S,"&lt;&gt;Error")</f>
        <v>0</v>
      </c>
      <c r="S69" s="304"/>
      <c r="T69" s="305"/>
      <c r="U69" s="160">
        <f t="shared" si="4"/>
        <v>0</v>
      </c>
    </row>
    <row r="70" spans="2:21" x14ac:dyDescent="0.4">
      <c r="B70" s="180" t="s">
        <v>141</v>
      </c>
      <c r="C70" s="147" t="str">
        <f>IF('Final financial statement'!E72=0,"",'Final financial statement'!E72)</f>
        <v/>
      </c>
      <c r="D70" s="297" t="str">
        <f>IF('Final financial statement'!D72=0,"",'Final financial statement'!D72)</f>
        <v/>
      </c>
      <c r="E70" s="298"/>
      <c r="F70" s="303">
        <f>SUMIFS('1. Staff Costs'!P:P,'1. Staff Costs'!C:C,B70,'1. Staff Costs'!B:B,$F$20,'1. Staff Costs'!Q:Q,"&lt;&gt;Error")+SUMIFS('2-3-6. Travel Costs&amp;CoS&amp;EC'!W:W,'2-3-6. Travel Costs&amp;CoS&amp;EC'!C:C,B70,'2-3-6. Travel Costs&amp;CoS&amp;EC'!B:B,$F$20,'2-3-6. Travel Costs&amp;CoS&amp;EC'!X:X,"&lt;&gt;Error")+SUMIFS('4. Equipment Costs'!R:R,'4. Equipment Costs'!C:C,B70,'4. Equipment Costs'!B:B,$F$20,'4. Equipment Costs'!S:S,"&lt;&gt;Error")+SUMIFS('5. Subcontracting Costs'!R:R,'5. Subcontracting Costs'!C:C,B70,'5. Subcontracting Costs'!B:B,$F$20,'5. Subcontracting Costs'!S:S,"&lt;&gt;Error")</f>
        <v>0</v>
      </c>
      <c r="G70" s="304"/>
      <c r="H70" s="305"/>
      <c r="I70" s="303">
        <f>SUMIFS('1. Staff Costs'!P:P,'1. Staff Costs'!C:C,B70,'1. Staff Costs'!B:B,$I$20,'1. Staff Costs'!Q:Q,"&lt;&gt;Error")+SUMIFS('2-3-6. Travel Costs&amp;CoS&amp;EC'!W:W,'2-3-6. Travel Costs&amp;CoS&amp;EC'!C:C,B70,'2-3-6. Travel Costs&amp;CoS&amp;EC'!B:B,$I$20,'2-3-6. Travel Costs&amp;CoS&amp;EC'!X:X,"&lt;&gt;Error")+SUMIFS('4. Equipment Costs'!R:R,'4. Equipment Costs'!C:C,B70,'4. Equipment Costs'!B:B,$I$20,'4. Equipment Costs'!S:S,"&lt;&gt;Error")+SUMIFS('5. Subcontracting Costs'!R:R,'5. Subcontracting Costs'!C:C,B70,'5. Subcontracting Costs'!B:B,$I$20,'5. Subcontracting Costs'!S:S,"&lt;&gt;Error")</f>
        <v>0</v>
      </c>
      <c r="J70" s="304"/>
      <c r="K70" s="305"/>
      <c r="L70" s="303">
        <f>SUMIFS('1. Staff Costs'!P:P,'1. Staff Costs'!C:C,B70,'1. Staff Costs'!B:B,$L$20,'1. Staff Costs'!Q:Q,"&lt;&gt;Error")+SUMIFS('2-3-6. Travel Costs&amp;CoS&amp;EC'!W:W,'2-3-6. Travel Costs&amp;CoS&amp;EC'!C:C,B70,'2-3-6. Travel Costs&amp;CoS&amp;EC'!B:B,$L$20,'2-3-6. Travel Costs&amp;CoS&amp;EC'!X:X,"&lt;&gt;Error")+SUMIFS('4. Equipment Costs'!R:R,'4. Equipment Costs'!C:C,B70,'4. Equipment Costs'!B:B,$L$20,'4. Equipment Costs'!S:S,"&lt;&gt;Error")+SUMIFS('5. Subcontracting Costs'!R:R,'5. Subcontracting Costs'!C:C,B70,'5. Subcontracting Costs'!B:B,$L$20,'5. Subcontracting Costs'!S:S,"&lt;&gt;Error")</f>
        <v>0</v>
      </c>
      <c r="M70" s="304"/>
      <c r="N70" s="305"/>
      <c r="O70" s="303">
        <f>SUMIFS('1. Staff Costs'!P:P,'1. Staff Costs'!C:C,B70,'1. Staff Costs'!B:B,$O$20,'1. Staff Costs'!Q:Q,"&lt;&gt;Error")+SUMIFS('2-3-6. Travel Costs&amp;CoS&amp;EC'!W:W,'2-3-6. Travel Costs&amp;CoS&amp;EC'!C:C,B70,'2-3-6. Travel Costs&amp;CoS&amp;EC'!B:B,$O$20,'2-3-6. Travel Costs&amp;CoS&amp;EC'!X:X,"&lt;&gt;Error")+SUMIFS('4. Equipment Costs'!R:R,'4. Equipment Costs'!C:C,B70,'4. Equipment Costs'!B:B,$O$20,'4. Equipment Costs'!S:S,"&lt;&gt;Error")+SUMIFS('5. Subcontracting Costs'!R:R,'5. Subcontracting Costs'!C:C,B70,'5. Subcontracting Costs'!B:B,$O$20,'5. Subcontracting Costs'!S:S,"&lt;&gt;Error")</f>
        <v>0</v>
      </c>
      <c r="P70" s="304"/>
      <c r="Q70" s="305"/>
      <c r="R70" s="303">
        <f>SUMIFS('1. Staff Costs'!P:P,'1. Staff Costs'!C:C,B70,'1. Staff Costs'!B:B,$R$20,'1. Staff Costs'!Q:Q,"&lt;&gt;Error")+SUMIFS('2-3-6. Travel Costs&amp;CoS&amp;EC'!W:W,'2-3-6. Travel Costs&amp;CoS&amp;EC'!C:C,B70,'2-3-6. Travel Costs&amp;CoS&amp;EC'!B:B,$R$20,'2-3-6. Travel Costs&amp;CoS&amp;EC'!X:X,"&lt;&gt;Error")+SUMIFS('4. Equipment Costs'!R:R,'4. Equipment Costs'!C:C,B70,'4. Equipment Costs'!B:B,$R$20,'4. Equipment Costs'!S:S,"&lt;&gt;Error")+SUMIFS('5. Subcontracting Costs'!R:R,'5. Subcontracting Costs'!C:C,B70,'5. Subcontracting Costs'!B:B,$R$20,'5. Subcontracting Costs'!S:S,"&lt;&gt;Error")</f>
        <v>0</v>
      </c>
      <c r="S70" s="304"/>
      <c r="T70" s="305"/>
      <c r="U70" s="160">
        <f t="shared" si="4"/>
        <v>0</v>
      </c>
    </row>
    <row r="71" spans="2:21" x14ac:dyDescent="0.4">
      <c r="B71" s="180" t="s">
        <v>146</v>
      </c>
      <c r="C71" s="147" t="str">
        <f>IF('Final financial statement'!E73=0,"",'Final financial statement'!E73)</f>
        <v/>
      </c>
      <c r="D71" s="297" t="str">
        <f>IF('Final financial statement'!D73=0,"",'Final financial statement'!D73)</f>
        <v/>
      </c>
      <c r="E71" s="298"/>
      <c r="F71" s="303">
        <f>SUMIFS('1. Staff Costs'!P:P,'1. Staff Costs'!C:C,B71,'1. Staff Costs'!B:B,$F$20,'1. Staff Costs'!Q:Q,"&lt;&gt;Error")+SUMIFS('2-3-6. Travel Costs&amp;CoS&amp;EC'!W:W,'2-3-6. Travel Costs&amp;CoS&amp;EC'!C:C,B71,'2-3-6. Travel Costs&amp;CoS&amp;EC'!B:B,$F$20,'2-3-6. Travel Costs&amp;CoS&amp;EC'!X:X,"&lt;&gt;Error")+SUMIFS('4. Equipment Costs'!R:R,'4. Equipment Costs'!C:C,B71,'4. Equipment Costs'!B:B,$F$20,'4. Equipment Costs'!S:S,"&lt;&gt;Error")+SUMIFS('5. Subcontracting Costs'!R:R,'5. Subcontracting Costs'!C:C,B71,'5. Subcontracting Costs'!B:B,$F$20,'5. Subcontracting Costs'!S:S,"&lt;&gt;Error")</f>
        <v>0</v>
      </c>
      <c r="G71" s="304"/>
      <c r="H71" s="305"/>
      <c r="I71" s="303">
        <f>SUMIFS('1. Staff Costs'!P:P,'1. Staff Costs'!C:C,B71,'1. Staff Costs'!B:B,$I$20,'1. Staff Costs'!Q:Q,"&lt;&gt;Error")+SUMIFS('2-3-6. Travel Costs&amp;CoS&amp;EC'!W:W,'2-3-6. Travel Costs&amp;CoS&amp;EC'!C:C,B71,'2-3-6. Travel Costs&amp;CoS&amp;EC'!B:B,$I$20,'2-3-6. Travel Costs&amp;CoS&amp;EC'!X:X,"&lt;&gt;Error")+SUMIFS('4. Equipment Costs'!R:R,'4. Equipment Costs'!C:C,B71,'4. Equipment Costs'!B:B,$I$20,'4. Equipment Costs'!S:S,"&lt;&gt;Error")+SUMIFS('5. Subcontracting Costs'!R:R,'5. Subcontracting Costs'!C:C,B71,'5. Subcontracting Costs'!B:B,$I$20,'5. Subcontracting Costs'!S:S,"&lt;&gt;Error")</f>
        <v>0</v>
      </c>
      <c r="J71" s="304"/>
      <c r="K71" s="305"/>
      <c r="L71" s="303">
        <f>SUMIFS('1. Staff Costs'!P:P,'1. Staff Costs'!C:C,B71,'1. Staff Costs'!B:B,$L$20,'1. Staff Costs'!Q:Q,"&lt;&gt;Error")+SUMIFS('2-3-6. Travel Costs&amp;CoS&amp;EC'!W:W,'2-3-6. Travel Costs&amp;CoS&amp;EC'!C:C,B71,'2-3-6. Travel Costs&amp;CoS&amp;EC'!B:B,$L$20,'2-3-6. Travel Costs&amp;CoS&amp;EC'!X:X,"&lt;&gt;Error")+SUMIFS('4. Equipment Costs'!R:R,'4. Equipment Costs'!C:C,B71,'4. Equipment Costs'!B:B,$L$20,'4. Equipment Costs'!S:S,"&lt;&gt;Error")+SUMIFS('5. Subcontracting Costs'!R:R,'5. Subcontracting Costs'!C:C,B71,'5. Subcontracting Costs'!B:B,$L$20,'5. Subcontracting Costs'!S:S,"&lt;&gt;Error")</f>
        <v>0</v>
      </c>
      <c r="M71" s="304"/>
      <c r="N71" s="305"/>
      <c r="O71" s="303">
        <f>SUMIFS('1. Staff Costs'!P:P,'1. Staff Costs'!C:C,B71,'1. Staff Costs'!B:B,$O$20,'1. Staff Costs'!Q:Q,"&lt;&gt;Error")+SUMIFS('2-3-6. Travel Costs&amp;CoS&amp;EC'!W:W,'2-3-6. Travel Costs&amp;CoS&amp;EC'!C:C,B71,'2-3-6. Travel Costs&amp;CoS&amp;EC'!B:B,$O$20,'2-3-6. Travel Costs&amp;CoS&amp;EC'!X:X,"&lt;&gt;Error")+SUMIFS('4. Equipment Costs'!R:R,'4. Equipment Costs'!C:C,B71,'4. Equipment Costs'!B:B,$O$20,'4. Equipment Costs'!S:S,"&lt;&gt;Error")+SUMIFS('5. Subcontracting Costs'!R:R,'5. Subcontracting Costs'!C:C,B71,'5. Subcontracting Costs'!B:B,$O$20,'5. Subcontracting Costs'!S:S,"&lt;&gt;Error")</f>
        <v>0</v>
      </c>
      <c r="P71" s="304"/>
      <c r="Q71" s="305"/>
      <c r="R71" s="303">
        <f>SUMIFS('1. Staff Costs'!P:P,'1. Staff Costs'!C:C,B71,'1. Staff Costs'!B:B,$R$20,'1. Staff Costs'!Q:Q,"&lt;&gt;Error")+SUMIFS('2-3-6. Travel Costs&amp;CoS&amp;EC'!W:W,'2-3-6. Travel Costs&amp;CoS&amp;EC'!C:C,B71,'2-3-6. Travel Costs&amp;CoS&amp;EC'!B:B,$R$20,'2-3-6. Travel Costs&amp;CoS&amp;EC'!X:X,"&lt;&gt;Error")+SUMIFS('4. Equipment Costs'!R:R,'4. Equipment Costs'!C:C,B71,'4. Equipment Costs'!B:B,$R$20,'4. Equipment Costs'!S:S,"&lt;&gt;Error")+SUMIFS('5. Subcontracting Costs'!R:R,'5. Subcontracting Costs'!C:C,B71,'5. Subcontracting Costs'!B:B,$R$20,'5. Subcontracting Costs'!S:S,"&lt;&gt;Error")</f>
        <v>0</v>
      </c>
      <c r="S71" s="304"/>
      <c r="T71" s="305"/>
      <c r="U71" s="160">
        <f t="shared" si="4"/>
        <v>0</v>
      </c>
    </row>
    <row r="72" spans="2:21" x14ac:dyDescent="0.4">
      <c r="B72" s="180" t="s">
        <v>147</v>
      </c>
      <c r="C72" s="147" t="str">
        <f>IF('Final financial statement'!E74=0,"",'Final financial statement'!E74)</f>
        <v/>
      </c>
      <c r="D72" s="297" t="str">
        <f>IF('Final financial statement'!D74=0,"",'Final financial statement'!D74)</f>
        <v/>
      </c>
      <c r="E72" s="298"/>
      <c r="F72" s="303">
        <f>SUMIFS('1. Staff Costs'!P:P,'1. Staff Costs'!C:C,B72,'1. Staff Costs'!B:B,$F$20,'1. Staff Costs'!Q:Q,"&lt;&gt;Error")+SUMIFS('2-3-6. Travel Costs&amp;CoS&amp;EC'!W:W,'2-3-6. Travel Costs&amp;CoS&amp;EC'!C:C,B72,'2-3-6. Travel Costs&amp;CoS&amp;EC'!B:B,$F$20,'2-3-6. Travel Costs&amp;CoS&amp;EC'!X:X,"&lt;&gt;Error")+SUMIFS('4. Equipment Costs'!R:R,'4. Equipment Costs'!C:C,B72,'4. Equipment Costs'!B:B,$F$20,'4. Equipment Costs'!S:S,"&lt;&gt;Error")+SUMIFS('5. Subcontracting Costs'!R:R,'5. Subcontracting Costs'!C:C,B72,'5. Subcontracting Costs'!B:B,$F$20,'5. Subcontracting Costs'!S:S,"&lt;&gt;Error")</f>
        <v>0</v>
      </c>
      <c r="G72" s="304"/>
      <c r="H72" s="305"/>
      <c r="I72" s="303">
        <f>SUMIFS('1. Staff Costs'!P:P,'1. Staff Costs'!C:C,B72,'1. Staff Costs'!B:B,$I$20,'1. Staff Costs'!Q:Q,"&lt;&gt;Error")+SUMIFS('2-3-6. Travel Costs&amp;CoS&amp;EC'!W:W,'2-3-6. Travel Costs&amp;CoS&amp;EC'!C:C,B72,'2-3-6. Travel Costs&amp;CoS&amp;EC'!B:B,$I$20,'2-3-6. Travel Costs&amp;CoS&amp;EC'!X:X,"&lt;&gt;Error")+SUMIFS('4. Equipment Costs'!R:R,'4. Equipment Costs'!C:C,B72,'4. Equipment Costs'!B:B,$I$20,'4. Equipment Costs'!S:S,"&lt;&gt;Error")+SUMIFS('5. Subcontracting Costs'!R:R,'5. Subcontracting Costs'!C:C,B72,'5. Subcontracting Costs'!B:B,$I$20,'5. Subcontracting Costs'!S:S,"&lt;&gt;Error")</f>
        <v>0</v>
      </c>
      <c r="J72" s="304"/>
      <c r="K72" s="305"/>
      <c r="L72" s="303">
        <f>SUMIFS('1. Staff Costs'!P:P,'1. Staff Costs'!C:C,B72,'1. Staff Costs'!B:B,$L$20,'1. Staff Costs'!Q:Q,"&lt;&gt;Error")+SUMIFS('2-3-6. Travel Costs&amp;CoS&amp;EC'!W:W,'2-3-6. Travel Costs&amp;CoS&amp;EC'!C:C,B72,'2-3-6. Travel Costs&amp;CoS&amp;EC'!B:B,$L$20,'2-3-6. Travel Costs&amp;CoS&amp;EC'!X:X,"&lt;&gt;Error")+SUMIFS('4. Equipment Costs'!R:R,'4. Equipment Costs'!C:C,B72,'4. Equipment Costs'!B:B,$L$20,'4. Equipment Costs'!S:S,"&lt;&gt;Error")+SUMIFS('5. Subcontracting Costs'!R:R,'5. Subcontracting Costs'!C:C,B72,'5. Subcontracting Costs'!B:B,$L$20,'5. Subcontracting Costs'!S:S,"&lt;&gt;Error")</f>
        <v>0</v>
      </c>
      <c r="M72" s="304"/>
      <c r="N72" s="305"/>
      <c r="O72" s="303">
        <f>SUMIFS('1. Staff Costs'!P:P,'1. Staff Costs'!C:C,B72,'1. Staff Costs'!B:B,$O$20,'1. Staff Costs'!Q:Q,"&lt;&gt;Error")+SUMIFS('2-3-6. Travel Costs&amp;CoS&amp;EC'!W:W,'2-3-6. Travel Costs&amp;CoS&amp;EC'!C:C,B72,'2-3-6. Travel Costs&amp;CoS&amp;EC'!B:B,$O$20,'2-3-6. Travel Costs&amp;CoS&amp;EC'!X:X,"&lt;&gt;Error")+SUMIFS('4. Equipment Costs'!R:R,'4. Equipment Costs'!C:C,B72,'4. Equipment Costs'!B:B,$O$20,'4. Equipment Costs'!S:S,"&lt;&gt;Error")+SUMIFS('5. Subcontracting Costs'!R:R,'5. Subcontracting Costs'!C:C,B72,'5. Subcontracting Costs'!B:B,$O$20,'5. Subcontracting Costs'!S:S,"&lt;&gt;Error")</f>
        <v>0</v>
      </c>
      <c r="P72" s="304"/>
      <c r="Q72" s="305"/>
      <c r="R72" s="303">
        <f>SUMIFS('1. Staff Costs'!P:P,'1. Staff Costs'!C:C,B72,'1. Staff Costs'!B:B,$R$20,'1. Staff Costs'!Q:Q,"&lt;&gt;Error")+SUMIFS('2-3-6. Travel Costs&amp;CoS&amp;EC'!W:W,'2-3-6. Travel Costs&amp;CoS&amp;EC'!C:C,B72,'2-3-6. Travel Costs&amp;CoS&amp;EC'!B:B,$R$20,'2-3-6. Travel Costs&amp;CoS&amp;EC'!X:X,"&lt;&gt;Error")+SUMIFS('4. Equipment Costs'!R:R,'4. Equipment Costs'!C:C,B72,'4. Equipment Costs'!B:B,$R$20,'4. Equipment Costs'!S:S,"&lt;&gt;Error")+SUMIFS('5. Subcontracting Costs'!R:R,'5. Subcontracting Costs'!C:C,B72,'5. Subcontracting Costs'!B:B,$R$20,'5. Subcontracting Costs'!S:S,"&lt;&gt;Error")</f>
        <v>0</v>
      </c>
      <c r="S72" s="304"/>
      <c r="T72" s="305"/>
      <c r="U72" s="160">
        <f t="shared" si="4"/>
        <v>0</v>
      </c>
    </row>
    <row r="73" spans="2:21" x14ac:dyDescent="0.4">
      <c r="B73" s="180" t="s">
        <v>148</v>
      </c>
      <c r="C73" s="147" t="str">
        <f>IF('Final financial statement'!E75=0,"",'Final financial statement'!E75)</f>
        <v/>
      </c>
      <c r="D73" s="297" t="str">
        <f>IF('Final financial statement'!D75=0,"",'Final financial statement'!D75)</f>
        <v/>
      </c>
      <c r="E73" s="298"/>
      <c r="F73" s="303">
        <f>SUMIFS('1. Staff Costs'!P:P,'1. Staff Costs'!C:C,B73,'1. Staff Costs'!B:B,$F$20,'1. Staff Costs'!Q:Q,"&lt;&gt;Error")+SUMIFS('2-3-6. Travel Costs&amp;CoS&amp;EC'!W:W,'2-3-6. Travel Costs&amp;CoS&amp;EC'!C:C,B73,'2-3-6. Travel Costs&amp;CoS&amp;EC'!B:B,$F$20,'2-3-6. Travel Costs&amp;CoS&amp;EC'!X:X,"&lt;&gt;Error")+SUMIFS('4. Equipment Costs'!R:R,'4. Equipment Costs'!C:C,B73,'4. Equipment Costs'!B:B,$F$20,'4. Equipment Costs'!S:S,"&lt;&gt;Error")+SUMIFS('5. Subcontracting Costs'!R:R,'5. Subcontracting Costs'!C:C,B73,'5. Subcontracting Costs'!B:B,$F$20,'5. Subcontracting Costs'!S:S,"&lt;&gt;Error")</f>
        <v>0</v>
      </c>
      <c r="G73" s="304"/>
      <c r="H73" s="305"/>
      <c r="I73" s="303">
        <f>SUMIFS('1. Staff Costs'!P:P,'1. Staff Costs'!C:C,B73,'1. Staff Costs'!B:B,$I$20,'1. Staff Costs'!Q:Q,"&lt;&gt;Error")+SUMIFS('2-3-6. Travel Costs&amp;CoS&amp;EC'!W:W,'2-3-6. Travel Costs&amp;CoS&amp;EC'!C:C,B73,'2-3-6. Travel Costs&amp;CoS&amp;EC'!B:B,$I$20,'2-3-6. Travel Costs&amp;CoS&amp;EC'!X:X,"&lt;&gt;Error")+SUMIFS('4. Equipment Costs'!R:R,'4. Equipment Costs'!C:C,B73,'4. Equipment Costs'!B:B,$I$20,'4. Equipment Costs'!S:S,"&lt;&gt;Error")+SUMIFS('5. Subcontracting Costs'!R:R,'5. Subcontracting Costs'!C:C,B73,'5. Subcontracting Costs'!B:B,$I$20,'5. Subcontracting Costs'!S:S,"&lt;&gt;Error")</f>
        <v>0</v>
      </c>
      <c r="J73" s="304"/>
      <c r="K73" s="305"/>
      <c r="L73" s="303">
        <f>SUMIFS('1. Staff Costs'!P:P,'1. Staff Costs'!C:C,B73,'1. Staff Costs'!B:B,$L$20,'1. Staff Costs'!Q:Q,"&lt;&gt;Error")+SUMIFS('2-3-6. Travel Costs&amp;CoS&amp;EC'!W:W,'2-3-6. Travel Costs&amp;CoS&amp;EC'!C:C,B73,'2-3-6. Travel Costs&amp;CoS&amp;EC'!B:B,$L$20,'2-3-6. Travel Costs&amp;CoS&amp;EC'!X:X,"&lt;&gt;Error")+SUMIFS('4. Equipment Costs'!R:R,'4. Equipment Costs'!C:C,B73,'4. Equipment Costs'!B:B,$L$20,'4. Equipment Costs'!S:S,"&lt;&gt;Error")+SUMIFS('5. Subcontracting Costs'!R:R,'5. Subcontracting Costs'!C:C,B73,'5. Subcontracting Costs'!B:B,$L$20,'5. Subcontracting Costs'!S:S,"&lt;&gt;Error")</f>
        <v>0</v>
      </c>
      <c r="M73" s="304"/>
      <c r="N73" s="305"/>
      <c r="O73" s="303">
        <f>SUMIFS('1. Staff Costs'!P:P,'1. Staff Costs'!C:C,B73,'1. Staff Costs'!B:B,$O$20,'1. Staff Costs'!Q:Q,"&lt;&gt;Error")+SUMIFS('2-3-6. Travel Costs&amp;CoS&amp;EC'!W:W,'2-3-6. Travel Costs&amp;CoS&amp;EC'!C:C,B73,'2-3-6. Travel Costs&amp;CoS&amp;EC'!B:B,$O$20,'2-3-6. Travel Costs&amp;CoS&amp;EC'!X:X,"&lt;&gt;Error")+SUMIFS('4. Equipment Costs'!R:R,'4. Equipment Costs'!C:C,B73,'4. Equipment Costs'!B:B,$O$20,'4. Equipment Costs'!S:S,"&lt;&gt;Error")+SUMIFS('5. Subcontracting Costs'!R:R,'5. Subcontracting Costs'!C:C,B73,'5. Subcontracting Costs'!B:B,$O$20,'5. Subcontracting Costs'!S:S,"&lt;&gt;Error")</f>
        <v>0</v>
      </c>
      <c r="P73" s="304"/>
      <c r="Q73" s="305"/>
      <c r="R73" s="303">
        <f>SUMIFS('1. Staff Costs'!P:P,'1. Staff Costs'!C:C,B73,'1. Staff Costs'!B:B,$R$20,'1. Staff Costs'!Q:Q,"&lt;&gt;Error")+SUMIFS('2-3-6. Travel Costs&amp;CoS&amp;EC'!W:W,'2-3-6. Travel Costs&amp;CoS&amp;EC'!C:C,B73,'2-3-6. Travel Costs&amp;CoS&amp;EC'!B:B,$R$20,'2-3-6. Travel Costs&amp;CoS&amp;EC'!X:X,"&lt;&gt;Error")+SUMIFS('4. Equipment Costs'!R:R,'4. Equipment Costs'!C:C,B73,'4. Equipment Costs'!B:B,$R$20,'4. Equipment Costs'!S:S,"&lt;&gt;Error")+SUMIFS('5. Subcontracting Costs'!R:R,'5. Subcontracting Costs'!C:C,B73,'5. Subcontracting Costs'!B:B,$R$20,'5. Subcontracting Costs'!S:S,"&lt;&gt;Error")</f>
        <v>0</v>
      </c>
      <c r="S73" s="304"/>
      <c r="T73" s="305"/>
      <c r="U73" s="160">
        <f t="shared" si="4"/>
        <v>0</v>
      </c>
    </row>
    <row r="74" spans="2:21" x14ac:dyDescent="0.4">
      <c r="B74" s="180" t="s">
        <v>149</v>
      </c>
      <c r="C74" s="147" t="str">
        <f>IF('Final financial statement'!E76=0,"",'Final financial statement'!E76)</f>
        <v/>
      </c>
      <c r="D74" s="297" t="str">
        <f>IF('Final financial statement'!D76=0,"",'Final financial statement'!D76)</f>
        <v/>
      </c>
      <c r="E74" s="298"/>
      <c r="F74" s="303">
        <f>SUMIFS('1. Staff Costs'!P:P,'1. Staff Costs'!C:C,B74,'1. Staff Costs'!B:B,$F$20,'1. Staff Costs'!Q:Q,"&lt;&gt;Error")+SUMIFS('2-3-6. Travel Costs&amp;CoS&amp;EC'!W:W,'2-3-6. Travel Costs&amp;CoS&amp;EC'!C:C,B74,'2-3-6. Travel Costs&amp;CoS&amp;EC'!B:B,$F$20,'2-3-6. Travel Costs&amp;CoS&amp;EC'!X:X,"&lt;&gt;Error")+SUMIFS('4. Equipment Costs'!R:R,'4. Equipment Costs'!C:C,B74,'4. Equipment Costs'!B:B,$F$20,'4. Equipment Costs'!S:S,"&lt;&gt;Error")+SUMIFS('5. Subcontracting Costs'!R:R,'5. Subcontracting Costs'!C:C,B74,'5. Subcontracting Costs'!B:B,$F$20,'5. Subcontracting Costs'!S:S,"&lt;&gt;Error")</f>
        <v>0</v>
      </c>
      <c r="G74" s="304"/>
      <c r="H74" s="305"/>
      <c r="I74" s="303">
        <f>SUMIFS('1. Staff Costs'!P:P,'1. Staff Costs'!C:C,B74,'1. Staff Costs'!B:B,$I$20,'1. Staff Costs'!Q:Q,"&lt;&gt;Error")+SUMIFS('2-3-6. Travel Costs&amp;CoS&amp;EC'!W:W,'2-3-6. Travel Costs&amp;CoS&amp;EC'!C:C,B74,'2-3-6. Travel Costs&amp;CoS&amp;EC'!B:B,$I$20,'2-3-6. Travel Costs&amp;CoS&amp;EC'!X:X,"&lt;&gt;Error")+SUMIFS('4. Equipment Costs'!R:R,'4. Equipment Costs'!C:C,B74,'4. Equipment Costs'!B:B,$I$20,'4. Equipment Costs'!S:S,"&lt;&gt;Error")+SUMIFS('5. Subcontracting Costs'!R:R,'5. Subcontracting Costs'!C:C,B74,'5. Subcontracting Costs'!B:B,$I$20,'5. Subcontracting Costs'!S:S,"&lt;&gt;Error")</f>
        <v>0</v>
      </c>
      <c r="J74" s="304"/>
      <c r="K74" s="305"/>
      <c r="L74" s="303">
        <f>SUMIFS('1. Staff Costs'!P:P,'1. Staff Costs'!C:C,B74,'1. Staff Costs'!B:B,$L$20,'1. Staff Costs'!Q:Q,"&lt;&gt;Error")+SUMIFS('2-3-6. Travel Costs&amp;CoS&amp;EC'!W:W,'2-3-6. Travel Costs&amp;CoS&amp;EC'!C:C,B74,'2-3-6. Travel Costs&amp;CoS&amp;EC'!B:B,$L$20,'2-3-6. Travel Costs&amp;CoS&amp;EC'!X:X,"&lt;&gt;Error")+SUMIFS('4. Equipment Costs'!R:R,'4. Equipment Costs'!C:C,B74,'4. Equipment Costs'!B:B,$L$20,'4. Equipment Costs'!S:S,"&lt;&gt;Error")+SUMIFS('5. Subcontracting Costs'!R:R,'5. Subcontracting Costs'!C:C,B74,'5. Subcontracting Costs'!B:B,$L$20,'5. Subcontracting Costs'!S:S,"&lt;&gt;Error")</f>
        <v>0</v>
      </c>
      <c r="M74" s="304"/>
      <c r="N74" s="305"/>
      <c r="O74" s="303">
        <f>SUMIFS('1. Staff Costs'!P:P,'1. Staff Costs'!C:C,B74,'1. Staff Costs'!B:B,$O$20,'1. Staff Costs'!Q:Q,"&lt;&gt;Error")+SUMIFS('2-3-6. Travel Costs&amp;CoS&amp;EC'!W:W,'2-3-6. Travel Costs&amp;CoS&amp;EC'!C:C,B74,'2-3-6. Travel Costs&amp;CoS&amp;EC'!B:B,$O$20,'2-3-6. Travel Costs&amp;CoS&amp;EC'!X:X,"&lt;&gt;Error")+SUMIFS('4. Equipment Costs'!R:R,'4. Equipment Costs'!C:C,B74,'4. Equipment Costs'!B:B,$O$20,'4. Equipment Costs'!S:S,"&lt;&gt;Error")+SUMIFS('5. Subcontracting Costs'!R:R,'5. Subcontracting Costs'!C:C,B74,'5. Subcontracting Costs'!B:B,$O$20,'5. Subcontracting Costs'!S:S,"&lt;&gt;Error")</f>
        <v>0</v>
      </c>
      <c r="P74" s="304"/>
      <c r="Q74" s="305"/>
      <c r="R74" s="303">
        <f>SUMIFS('1. Staff Costs'!P:P,'1. Staff Costs'!C:C,B74,'1. Staff Costs'!B:B,$R$20,'1. Staff Costs'!Q:Q,"&lt;&gt;Error")+SUMIFS('2-3-6. Travel Costs&amp;CoS&amp;EC'!W:W,'2-3-6. Travel Costs&amp;CoS&amp;EC'!C:C,B74,'2-3-6. Travel Costs&amp;CoS&amp;EC'!B:B,$R$20,'2-3-6. Travel Costs&amp;CoS&amp;EC'!X:X,"&lt;&gt;Error")+SUMIFS('4. Equipment Costs'!R:R,'4. Equipment Costs'!C:C,B74,'4. Equipment Costs'!B:B,$R$20,'4. Equipment Costs'!S:S,"&lt;&gt;Error")+SUMIFS('5. Subcontracting Costs'!R:R,'5. Subcontracting Costs'!C:C,B74,'5. Subcontracting Costs'!B:B,$R$20,'5. Subcontracting Costs'!S:S,"&lt;&gt;Error")</f>
        <v>0</v>
      </c>
      <c r="S74" s="304"/>
      <c r="T74" s="305"/>
      <c r="U74" s="160">
        <f t="shared" si="4"/>
        <v>0</v>
      </c>
    </row>
    <row r="75" spans="2:21" x14ac:dyDescent="0.4">
      <c r="B75" s="180" t="s">
        <v>150</v>
      </c>
      <c r="C75" s="147" t="str">
        <f>IF('Final financial statement'!E77=0,"",'Final financial statement'!E77)</f>
        <v/>
      </c>
      <c r="D75" s="297" t="str">
        <f>IF('Final financial statement'!D77=0,"",'Final financial statement'!D77)</f>
        <v/>
      </c>
      <c r="E75" s="298"/>
      <c r="F75" s="303">
        <f>SUMIFS('1. Staff Costs'!P:P,'1. Staff Costs'!C:C,B75,'1. Staff Costs'!B:B,$F$20,'1. Staff Costs'!Q:Q,"&lt;&gt;Error")+SUMIFS('2-3-6. Travel Costs&amp;CoS&amp;EC'!W:W,'2-3-6. Travel Costs&amp;CoS&amp;EC'!C:C,B75,'2-3-6. Travel Costs&amp;CoS&amp;EC'!B:B,$F$20,'2-3-6. Travel Costs&amp;CoS&amp;EC'!X:X,"&lt;&gt;Error")+SUMIFS('4. Equipment Costs'!R:R,'4. Equipment Costs'!C:C,B75,'4. Equipment Costs'!B:B,$F$20,'4. Equipment Costs'!S:S,"&lt;&gt;Error")+SUMIFS('5. Subcontracting Costs'!R:R,'5. Subcontracting Costs'!C:C,B75,'5. Subcontracting Costs'!B:B,$F$20,'5. Subcontracting Costs'!S:S,"&lt;&gt;Error")</f>
        <v>0</v>
      </c>
      <c r="G75" s="304"/>
      <c r="H75" s="305"/>
      <c r="I75" s="303">
        <f>SUMIFS('1. Staff Costs'!P:P,'1. Staff Costs'!C:C,B75,'1. Staff Costs'!B:B,$I$20,'1. Staff Costs'!Q:Q,"&lt;&gt;Error")+SUMIFS('2-3-6. Travel Costs&amp;CoS&amp;EC'!W:W,'2-3-6. Travel Costs&amp;CoS&amp;EC'!C:C,B75,'2-3-6. Travel Costs&amp;CoS&amp;EC'!B:B,$I$20,'2-3-6. Travel Costs&amp;CoS&amp;EC'!X:X,"&lt;&gt;Error")+SUMIFS('4. Equipment Costs'!R:R,'4. Equipment Costs'!C:C,B75,'4. Equipment Costs'!B:B,$I$20,'4. Equipment Costs'!S:S,"&lt;&gt;Error")+SUMIFS('5. Subcontracting Costs'!R:R,'5. Subcontracting Costs'!C:C,B75,'5. Subcontracting Costs'!B:B,$I$20,'5. Subcontracting Costs'!S:S,"&lt;&gt;Error")</f>
        <v>0</v>
      </c>
      <c r="J75" s="304"/>
      <c r="K75" s="305"/>
      <c r="L75" s="303">
        <f>SUMIFS('1. Staff Costs'!P:P,'1. Staff Costs'!C:C,B75,'1. Staff Costs'!B:B,$L$20,'1. Staff Costs'!Q:Q,"&lt;&gt;Error")+SUMIFS('2-3-6. Travel Costs&amp;CoS&amp;EC'!W:W,'2-3-6. Travel Costs&amp;CoS&amp;EC'!C:C,B75,'2-3-6. Travel Costs&amp;CoS&amp;EC'!B:B,$L$20,'2-3-6. Travel Costs&amp;CoS&amp;EC'!X:X,"&lt;&gt;Error")+SUMIFS('4. Equipment Costs'!R:R,'4. Equipment Costs'!C:C,B75,'4. Equipment Costs'!B:B,$L$20,'4. Equipment Costs'!S:S,"&lt;&gt;Error")+SUMIFS('5. Subcontracting Costs'!R:R,'5. Subcontracting Costs'!C:C,B75,'5. Subcontracting Costs'!B:B,$L$20,'5. Subcontracting Costs'!S:S,"&lt;&gt;Error")</f>
        <v>0</v>
      </c>
      <c r="M75" s="304"/>
      <c r="N75" s="305"/>
      <c r="O75" s="303">
        <f>SUMIFS('1. Staff Costs'!P:P,'1. Staff Costs'!C:C,B75,'1. Staff Costs'!B:B,$O$20,'1. Staff Costs'!Q:Q,"&lt;&gt;Error")+SUMIFS('2-3-6. Travel Costs&amp;CoS&amp;EC'!W:W,'2-3-6. Travel Costs&amp;CoS&amp;EC'!C:C,B75,'2-3-6. Travel Costs&amp;CoS&amp;EC'!B:B,$O$20,'2-3-6. Travel Costs&amp;CoS&amp;EC'!X:X,"&lt;&gt;Error")+SUMIFS('4. Equipment Costs'!R:R,'4. Equipment Costs'!C:C,B75,'4. Equipment Costs'!B:B,$O$20,'4. Equipment Costs'!S:S,"&lt;&gt;Error")+SUMIFS('5. Subcontracting Costs'!R:R,'5. Subcontracting Costs'!C:C,B75,'5. Subcontracting Costs'!B:B,$O$20,'5. Subcontracting Costs'!S:S,"&lt;&gt;Error")</f>
        <v>0</v>
      </c>
      <c r="P75" s="304"/>
      <c r="Q75" s="305"/>
      <c r="R75" s="303">
        <f>SUMIFS('1. Staff Costs'!P:P,'1. Staff Costs'!C:C,B75,'1. Staff Costs'!B:B,$R$20,'1. Staff Costs'!Q:Q,"&lt;&gt;Error")+SUMIFS('2-3-6. Travel Costs&amp;CoS&amp;EC'!W:W,'2-3-6. Travel Costs&amp;CoS&amp;EC'!C:C,B75,'2-3-6. Travel Costs&amp;CoS&amp;EC'!B:B,$R$20,'2-3-6. Travel Costs&amp;CoS&amp;EC'!X:X,"&lt;&gt;Error")+SUMIFS('4. Equipment Costs'!R:R,'4. Equipment Costs'!C:C,B75,'4. Equipment Costs'!B:B,$R$20,'4. Equipment Costs'!S:S,"&lt;&gt;Error")+SUMIFS('5. Subcontracting Costs'!R:R,'5. Subcontracting Costs'!C:C,B75,'5. Subcontracting Costs'!B:B,$R$20,'5. Subcontracting Costs'!S:S,"&lt;&gt;Error")</f>
        <v>0</v>
      </c>
      <c r="S75" s="304"/>
      <c r="T75" s="305"/>
      <c r="U75" s="160">
        <f t="shared" si="4"/>
        <v>0</v>
      </c>
    </row>
    <row r="76" spans="2:21" x14ac:dyDescent="0.4">
      <c r="B76" s="288" t="s">
        <v>374</v>
      </c>
      <c r="C76" s="289"/>
      <c r="D76" s="289"/>
      <c r="E76" s="290"/>
      <c r="F76" s="307">
        <f>SUM(F21:H75)</f>
        <v>74186.5</v>
      </c>
      <c r="G76" s="308"/>
      <c r="H76" s="309"/>
      <c r="I76" s="307">
        <f t="shared" ref="I76" si="5">SUM(I21:K75)</f>
        <v>107985.15</v>
      </c>
      <c r="J76" s="308"/>
      <c r="K76" s="309"/>
      <c r="L76" s="307">
        <f t="shared" ref="L76" si="6">SUM(L21:N75)</f>
        <v>4750</v>
      </c>
      <c r="M76" s="308"/>
      <c r="N76" s="309"/>
      <c r="O76" s="307">
        <f t="shared" ref="O76" si="7">SUM(O21:Q75)</f>
        <v>18894.71</v>
      </c>
      <c r="P76" s="308"/>
      <c r="Q76" s="309"/>
      <c r="R76" s="307">
        <f t="shared" ref="R76" si="8">SUM(R21:T75)</f>
        <v>85092.23</v>
      </c>
      <c r="S76" s="308"/>
      <c r="T76" s="309"/>
      <c r="U76" s="161">
        <f>SUM(U21:U75)</f>
        <v>290908.58999999997</v>
      </c>
    </row>
  </sheetData>
  <sheetProtection algorithmName="SHA-512" hashValue="yc0HsvrnqpzzzgYFXDhQpqTosKraIFvW7ErAUHvUzpdHs9caZKjVxOoG9z7dYRBg2zhkG5l9LTDFyhI5yYdcUQ==" saltValue="R7mNhNJRIpE931NrAbD8lg==" spinCount="100000" sheet="1" selectLockedCells="1" selectUnlockedCells="1"/>
  <dataConsolidate/>
  <mergeCells count="360">
    <mergeCell ref="O76:Q76"/>
    <mergeCell ref="L76:N76"/>
    <mergeCell ref="I76:K76"/>
    <mergeCell ref="F76:H76"/>
    <mergeCell ref="R72:T72"/>
    <mergeCell ref="R73:T73"/>
    <mergeCell ref="R74:T74"/>
    <mergeCell ref="R75:T75"/>
    <mergeCell ref="R76:T76"/>
    <mergeCell ref="O73:Q73"/>
    <mergeCell ref="O74:Q74"/>
    <mergeCell ref="L75:N75"/>
    <mergeCell ref="R67:T67"/>
    <mergeCell ref="R68:T68"/>
    <mergeCell ref="R69:T69"/>
    <mergeCell ref="R70:T70"/>
    <mergeCell ref="R71:T71"/>
    <mergeCell ref="R62:T62"/>
    <mergeCell ref="R63:T63"/>
    <mergeCell ref="R64:T64"/>
    <mergeCell ref="R65:T65"/>
    <mergeCell ref="R66:T66"/>
    <mergeCell ref="R57:T57"/>
    <mergeCell ref="R58:T58"/>
    <mergeCell ref="R59:T59"/>
    <mergeCell ref="R60:T60"/>
    <mergeCell ref="R61:T61"/>
    <mergeCell ref="R52:T52"/>
    <mergeCell ref="R53:T53"/>
    <mergeCell ref="R54:T54"/>
    <mergeCell ref="R55:T55"/>
    <mergeCell ref="R56:T56"/>
    <mergeCell ref="R47:T47"/>
    <mergeCell ref="R48:T48"/>
    <mergeCell ref="R49:T49"/>
    <mergeCell ref="R50:T50"/>
    <mergeCell ref="R51:T51"/>
    <mergeCell ref="R42:T42"/>
    <mergeCell ref="R43:T43"/>
    <mergeCell ref="R44:T44"/>
    <mergeCell ref="R45:T45"/>
    <mergeCell ref="R46:T46"/>
    <mergeCell ref="R37:T37"/>
    <mergeCell ref="R38:T38"/>
    <mergeCell ref="R39:T39"/>
    <mergeCell ref="R40:T40"/>
    <mergeCell ref="R41:T41"/>
    <mergeCell ref="O75:Q75"/>
    <mergeCell ref="R22:T22"/>
    <mergeCell ref="R23:T23"/>
    <mergeCell ref="R24:T24"/>
    <mergeCell ref="R25:T25"/>
    <mergeCell ref="R26:T26"/>
    <mergeCell ref="R27:T27"/>
    <mergeCell ref="R28:T28"/>
    <mergeCell ref="R29:T29"/>
    <mergeCell ref="R30:T30"/>
    <mergeCell ref="R31:T31"/>
    <mergeCell ref="R32:T32"/>
    <mergeCell ref="R33:T33"/>
    <mergeCell ref="R34:T34"/>
    <mergeCell ref="R35:T35"/>
    <mergeCell ref="R36:T36"/>
    <mergeCell ref="O70:Q70"/>
    <mergeCell ref="O71:Q71"/>
    <mergeCell ref="O72:Q72"/>
    <mergeCell ref="O65:Q65"/>
    <mergeCell ref="O66:Q66"/>
    <mergeCell ref="O67:Q67"/>
    <mergeCell ref="O68:Q68"/>
    <mergeCell ref="O69:Q69"/>
    <mergeCell ref="O60:Q60"/>
    <mergeCell ref="O61:Q61"/>
    <mergeCell ref="O62:Q62"/>
    <mergeCell ref="O63:Q63"/>
    <mergeCell ref="O64:Q64"/>
    <mergeCell ref="O55:Q55"/>
    <mergeCell ref="O56:Q56"/>
    <mergeCell ref="O57:Q57"/>
    <mergeCell ref="O58:Q58"/>
    <mergeCell ref="O59:Q59"/>
    <mergeCell ref="O50:Q50"/>
    <mergeCell ref="O51:Q51"/>
    <mergeCell ref="O52:Q52"/>
    <mergeCell ref="O53:Q53"/>
    <mergeCell ref="O54:Q54"/>
    <mergeCell ref="O45:Q45"/>
    <mergeCell ref="O46:Q46"/>
    <mergeCell ref="O47:Q47"/>
    <mergeCell ref="O48:Q48"/>
    <mergeCell ref="O49:Q49"/>
    <mergeCell ref="O40:Q40"/>
    <mergeCell ref="O41:Q41"/>
    <mergeCell ref="O42:Q42"/>
    <mergeCell ref="O43:Q43"/>
    <mergeCell ref="O44:Q44"/>
    <mergeCell ref="O35:Q35"/>
    <mergeCell ref="O36:Q36"/>
    <mergeCell ref="O37:Q37"/>
    <mergeCell ref="O38:Q38"/>
    <mergeCell ref="O39:Q39"/>
    <mergeCell ref="O30:Q30"/>
    <mergeCell ref="O31:Q31"/>
    <mergeCell ref="O32:Q32"/>
    <mergeCell ref="O33:Q33"/>
    <mergeCell ref="O34:Q34"/>
    <mergeCell ref="O25:Q25"/>
    <mergeCell ref="O26:Q26"/>
    <mergeCell ref="O27:Q27"/>
    <mergeCell ref="O28:Q28"/>
    <mergeCell ref="O29:Q29"/>
    <mergeCell ref="L71:N71"/>
    <mergeCell ref="L72:N72"/>
    <mergeCell ref="L73:N73"/>
    <mergeCell ref="L74:N74"/>
    <mergeCell ref="L66:N66"/>
    <mergeCell ref="L67:N67"/>
    <mergeCell ref="L68:N68"/>
    <mergeCell ref="L69:N69"/>
    <mergeCell ref="L70:N70"/>
    <mergeCell ref="L61:N61"/>
    <mergeCell ref="L62:N62"/>
    <mergeCell ref="L63:N63"/>
    <mergeCell ref="L64:N64"/>
    <mergeCell ref="L65:N65"/>
    <mergeCell ref="L56:N56"/>
    <mergeCell ref="L57:N57"/>
    <mergeCell ref="L58:N58"/>
    <mergeCell ref="L59:N59"/>
    <mergeCell ref="L60:N60"/>
    <mergeCell ref="L52:N52"/>
    <mergeCell ref="L53:N53"/>
    <mergeCell ref="L54:N54"/>
    <mergeCell ref="L55:N55"/>
    <mergeCell ref="L46:N46"/>
    <mergeCell ref="L47:N47"/>
    <mergeCell ref="L48:N48"/>
    <mergeCell ref="L49:N49"/>
    <mergeCell ref="L50:N50"/>
    <mergeCell ref="L43:N43"/>
    <mergeCell ref="L44:N44"/>
    <mergeCell ref="L45:N45"/>
    <mergeCell ref="L36:N36"/>
    <mergeCell ref="L37:N37"/>
    <mergeCell ref="L38:N38"/>
    <mergeCell ref="L39:N39"/>
    <mergeCell ref="L40:N40"/>
    <mergeCell ref="L51:N51"/>
    <mergeCell ref="L34:N34"/>
    <mergeCell ref="L35:N35"/>
    <mergeCell ref="L26:N26"/>
    <mergeCell ref="L27:N27"/>
    <mergeCell ref="L28:N28"/>
    <mergeCell ref="L29:N29"/>
    <mergeCell ref="L30:N30"/>
    <mergeCell ref="L41:N41"/>
    <mergeCell ref="L42:N42"/>
    <mergeCell ref="I71:K71"/>
    <mergeCell ref="I72:K72"/>
    <mergeCell ref="I73:K73"/>
    <mergeCell ref="I74:K74"/>
    <mergeCell ref="I75:K75"/>
    <mergeCell ref="I66:K66"/>
    <mergeCell ref="I67:K67"/>
    <mergeCell ref="I68:K68"/>
    <mergeCell ref="I69:K69"/>
    <mergeCell ref="I70:K70"/>
    <mergeCell ref="I61:K61"/>
    <mergeCell ref="I62:K62"/>
    <mergeCell ref="I63:K63"/>
    <mergeCell ref="I64:K64"/>
    <mergeCell ref="I65:K65"/>
    <mergeCell ref="I56:K56"/>
    <mergeCell ref="I57:K57"/>
    <mergeCell ref="I58:K58"/>
    <mergeCell ref="I59:K59"/>
    <mergeCell ref="I60:K60"/>
    <mergeCell ref="I51:K51"/>
    <mergeCell ref="I52:K52"/>
    <mergeCell ref="I53:K53"/>
    <mergeCell ref="I54:K54"/>
    <mergeCell ref="I55:K55"/>
    <mergeCell ref="I46:K46"/>
    <mergeCell ref="I47:K47"/>
    <mergeCell ref="I48:K48"/>
    <mergeCell ref="I49:K49"/>
    <mergeCell ref="I50:K50"/>
    <mergeCell ref="I41:K41"/>
    <mergeCell ref="I42:K42"/>
    <mergeCell ref="I43:K43"/>
    <mergeCell ref="I44:K44"/>
    <mergeCell ref="I45:K45"/>
    <mergeCell ref="I36:K36"/>
    <mergeCell ref="I37:K37"/>
    <mergeCell ref="I38:K38"/>
    <mergeCell ref="I39:K39"/>
    <mergeCell ref="I40:K40"/>
    <mergeCell ref="F71:H71"/>
    <mergeCell ref="F72:H72"/>
    <mergeCell ref="F73:H73"/>
    <mergeCell ref="F74:H74"/>
    <mergeCell ref="F75:H75"/>
    <mergeCell ref="F66:H66"/>
    <mergeCell ref="F67:H67"/>
    <mergeCell ref="F68:H68"/>
    <mergeCell ref="F69:H69"/>
    <mergeCell ref="F70:H70"/>
    <mergeCell ref="F61:H61"/>
    <mergeCell ref="F62:H62"/>
    <mergeCell ref="F63:H63"/>
    <mergeCell ref="F64:H64"/>
    <mergeCell ref="F65:H65"/>
    <mergeCell ref="F56:H56"/>
    <mergeCell ref="F57:H57"/>
    <mergeCell ref="F58:H58"/>
    <mergeCell ref="F59:H59"/>
    <mergeCell ref="F60:H60"/>
    <mergeCell ref="F51:H51"/>
    <mergeCell ref="F52:H52"/>
    <mergeCell ref="F53:H53"/>
    <mergeCell ref="F54:H54"/>
    <mergeCell ref="F55:H55"/>
    <mergeCell ref="F46:H46"/>
    <mergeCell ref="F47:H47"/>
    <mergeCell ref="F48:H48"/>
    <mergeCell ref="F49:H49"/>
    <mergeCell ref="F50:H50"/>
    <mergeCell ref="F41:H41"/>
    <mergeCell ref="F42:H42"/>
    <mergeCell ref="F43:H43"/>
    <mergeCell ref="F44:H44"/>
    <mergeCell ref="F45:H45"/>
    <mergeCell ref="F36:H36"/>
    <mergeCell ref="F37:H37"/>
    <mergeCell ref="F38:H38"/>
    <mergeCell ref="F39:H39"/>
    <mergeCell ref="F40:H40"/>
    <mergeCell ref="O24:Q24"/>
    <mergeCell ref="F31:H31"/>
    <mergeCell ref="F32:H32"/>
    <mergeCell ref="F33:H33"/>
    <mergeCell ref="F34:H34"/>
    <mergeCell ref="F35:H35"/>
    <mergeCell ref="F26:H26"/>
    <mergeCell ref="F27:H27"/>
    <mergeCell ref="F28:H28"/>
    <mergeCell ref="F29:H29"/>
    <mergeCell ref="F30:H30"/>
    <mergeCell ref="I31:K31"/>
    <mergeCell ref="I32:K32"/>
    <mergeCell ref="I33:K33"/>
    <mergeCell ref="I34:K34"/>
    <mergeCell ref="I35:K35"/>
    <mergeCell ref="I26:K26"/>
    <mergeCell ref="I27:K27"/>
    <mergeCell ref="I28:K28"/>
    <mergeCell ref="I29:K29"/>
    <mergeCell ref="I30:K30"/>
    <mergeCell ref="L31:N31"/>
    <mergeCell ref="L32:N32"/>
    <mergeCell ref="L33:N33"/>
    <mergeCell ref="B13:B14"/>
    <mergeCell ref="F21:H21"/>
    <mergeCell ref="I21:K21"/>
    <mergeCell ref="L21:N21"/>
    <mergeCell ref="O21:Q21"/>
    <mergeCell ref="D71:E71"/>
    <mergeCell ref="D72:E72"/>
    <mergeCell ref="D73:E73"/>
    <mergeCell ref="D74:E74"/>
    <mergeCell ref="D56:E56"/>
    <mergeCell ref="D57:E57"/>
    <mergeCell ref="D58:E58"/>
    <mergeCell ref="D59:E59"/>
    <mergeCell ref="D60:E60"/>
    <mergeCell ref="D51:E51"/>
    <mergeCell ref="D52:E52"/>
    <mergeCell ref="D53:E53"/>
    <mergeCell ref="D54:E54"/>
    <mergeCell ref="D55:E55"/>
    <mergeCell ref="D46:E46"/>
    <mergeCell ref="D47:E47"/>
    <mergeCell ref="D48:E48"/>
    <mergeCell ref="D49:E49"/>
    <mergeCell ref="D50:E50"/>
    <mergeCell ref="D44:E44"/>
    <mergeCell ref="D45:E45"/>
    <mergeCell ref="D36:E36"/>
    <mergeCell ref="D37:E37"/>
    <mergeCell ref="D38:E38"/>
    <mergeCell ref="D39:E39"/>
    <mergeCell ref="D40:E40"/>
    <mergeCell ref="D75:E75"/>
    <mergeCell ref="D66:E66"/>
    <mergeCell ref="D67:E67"/>
    <mergeCell ref="D68:E68"/>
    <mergeCell ref="D69:E69"/>
    <mergeCell ref="D70:E70"/>
    <mergeCell ref="D61:E61"/>
    <mergeCell ref="D62:E62"/>
    <mergeCell ref="D63:E63"/>
    <mergeCell ref="D64:E64"/>
    <mergeCell ref="D65:E65"/>
    <mergeCell ref="D35:E35"/>
    <mergeCell ref="D26:E26"/>
    <mergeCell ref="D27:E27"/>
    <mergeCell ref="D28:E28"/>
    <mergeCell ref="D29:E29"/>
    <mergeCell ref="D30:E30"/>
    <mergeCell ref="D41:E41"/>
    <mergeCell ref="D42:E42"/>
    <mergeCell ref="D43:E43"/>
    <mergeCell ref="R20:T20"/>
    <mergeCell ref="O20:Q20"/>
    <mergeCell ref="L20:N20"/>
    <mergeCell ref="I20:K20"/>
    <mergeCell ref="F20:H20"/>
    <mergeCell ref="D31:E31"/>
    <mergeCell ref="D32:E32"/>
    <mergeCell ref="D33:E33"/>
    <mergeCell ref="D34:E34"/>
    <mergeCell ref="R21:T21"/>
    <mergeCell ref="F22:H22"/>
    <mergeCell ref="F23:H23"/>
    <mergeCell ref="F24:H24"/>
    <mergeCell ref="F25:H25"/>
    <mergeCell ref="I22:K22"/>
    <mergeCell ref="I23:K23"/>
    <mergeCell ref="I24:K24"/>
    <mergeCell ref="I25:K25"/>
    <mergeCell ref="L22:N22"/>
    <mergeCell ref="L23:N23"/>
    <mergeCell ref="L24:N24"/>
    <mergeCell ref="L25:N25"/>
    <mergeCell ref="O22:Q22"/>
    <mergeCell ref="O23:Q23"/>
    <mergeCell ref="B76:E76"/>
    <mergeCell ref="B2:U2"/>
    <mergeCell ref="B12:U12"/>
    <mergeCell ref="B19:U19"/>
    <mergeCell ref="C3:E3"/>
    <mergeCell ref="U3:U4"/>
    <mergeCell ref="R13:T13"/>
    <mergeCell ref="O13:Q13"/>
    <mergeCell ref="L13:N13"/>
    <mergeCell ref="I13:K13"/>
    <mergeCell ref="F13:H13"/>
    <mergeCell ref="C13:E13"/>
    <mergeCell ref="U13:U14"/>
    <mergeCell ref="R3:T3"/>
    <mergeCell ref="O3:Q3"/>
    <mergeCell ref="L3:N3"/>
    <mergeCell ref="I3:K3"/>
    <mergeCell ref="F3:H3"/>
    <mergeCell ref="D21:E21"/>
    <mergeCell ref="D22:E22"/>
    <mergeCell ref="D23:E23"/>
    <mergeCell ref="D24:E24"/>
    <mergeCell ref="D25:E25"/>
    <mergeCell ref="D20:E20"/>
  </mergeCells>
  <conditionalFormatting sqref="B2:K2">
    <cfRule type="cellIs" dxfId="33" priority="155" stopIfTrue="1" operator="equal">
      <formula>"&gt; 30 %"</formula>
    </cfRule>
  </conditionalFormatting>
  <conditionalFormatting sqref="C4:E4 C3">
    <cfRule type="cellIs" dxfId="32" priority="68" stopIfTrue="1" operator="equal">
      <formula>"ERROR"</formula>
    </cfRule>
  </conditionalFormatting>
  <conditionalFormatting sqref="L3">
    <cfRule type="cellIs" dxfId="31" priority="66" stopIfTrue="1" operator="equal">
      <formula>"ERROR"</formula>
    </cfRule>
  </conditionalFormatting>
  <conditionalFormatting sqref="F3 I3">
    <cfRule type="cellIs" dxfId="30" priority="67" stopIfTrue="1" operator="equal">
      <formula>"ERROR"</formula>
    </cfRule>
  </conditionalFormatting>
  <conditionalFormatting sqref="O3 R3">
    <cfRule type="cellIs" dxfId="29" priority="65" stopIfTrue="1" operator="equal">
      <formula>"ERROR"</formula>
    </cfRule>
  </conditionalFormatting>
  <conditionalFormatting sqref="U3">
    <cfRule type="cellIs" dxfId="28" priority="64" stopIfTrue="1" operator="equal">
      <formula>"ERROR"</formula>
    </cfRule>
  </conditionalFormatting>
  <conditionalFormatting sqref="B12:K12">
    <cfRule type="cellIs" dxfId="27" priority="49" stopIfTrue="1" operator="equal">
      <formula>"&gt; 30 %"</formula>
    </cfRule>
  </conditionalFormatting>
  <conditionalFormatting sqref="U13">
    <cfRule type="cellIs" dxfId="26" priority="50" stopIfTrue="1" operator="equal">
      <formula>"ERROR"</formula>
    </cfRule>
  </conditionalFormatting>
  <conditionalFormatting sqref="B10">
    <cfRule type="cellIs" dxfId="25" priority="45" stopIfTrue="1" operator="equal">
      <formula>"ERROR"</formula>
    </cfRule>
  </conditionalFormatting>
  <conditionalFormatting sqref="B17">
    <cfRule type="cellIs" dxfId="24" priority="44" stopIfTrue="1" operator="equal">
      <formula>"ERROR"</formula>
    </cfRule>
  </conditionalFormatting>
  <conditionalFormatting sqref="C13">
    <cfRule type="cellIs" dxfId="23" priority="35" stopIfTrue="1" operator="equal">
      <formula>"ERROR"</formula>
    </cfRule>
  </conditionalFormatting>
  <conditionalFormatting sqref="L13">
    <cfRule type="cellIs" dxfId="22" priority="33" stopIfTrue="1" operator="equal">
      <formula>"ERROR"</formula>
    </cfRule>
  </conditionalFormatting>
  <conditionalFormatting sqref="F13 I13">
    <cfRule type="cellIs" dxfId="21" priority="34" stopIfTrue="1" operator="equal">
      <formula>"ERROR"</formula>
    </cfRule>
  </conditionalFormatting>
  <conditionalFormatting sqref="O13">
    <cfRule type="cellIs" dxfId="20" priority="32" stopIfTrue="1" operator="equal">
      <formula>"ERROR"</formula>
    </cfRule>
  </conditionalFormatting>
  <conditionalFormatting sqref="B19:K19">
    <cfRule type="cellIs" dxfId="19" priority="30" stopIfTrue="1" operator="equal">
      <formula>"&gt; 30 %"</formula>
    </cfRule>
  </conditionalFormatting>
  <conditionalFormatting sqref="U20">
    <cfRule type="cellIs" dxfId="18" priority="27" stopIfTrue="1" operator="equal">
      <formula>"ERROR"</formula>
    </cfRule>
  </conditionalFormatting>
  <conditionalFormatting sqref="R13">
    <cfRule type="cellIs" dxfId="17" priority="24" stopIfTrue="1" operator="equal">
      <formula>"ERROR"</formula>
    </cfRule>
  </conditionalFormatting>
  <conditionalFormatting sqref="F4:H4">
    <cfRule type="cellIs" dxfId="16" priority="11" stopIfTrue="1" operator="equal">
      <formula>"ERROR"</formula>
    </cfRule>
  </conditionalFormatting>
  <conditionalFormatting sqref="I4:K4">
    <cfRule type="cellIs" dxfId="15" priority="10" stopIfTrue="1" operator="equal">
      <formula>"ERROR"</formula>
    </cfRule>
  </conditionalFormatting>
  <conditionalFormatting sqref="L4:N4">
    <cfRule type="cellIs" dxfId="14" priority="9" stopIfTrue="1" operator="equal">
      <formula>"ERROR"</formula>
    </cfRule>
  </conditionalFormatting>
  <conditionalFormatting sqref="O4:Q4">
    <cfRule type="cellIs" dxfId="13" priority="8" stopIfTrue="1" operator="equal">
      <formula>"ERROR"</formula>
    </cfRule>
  </conditionalFormatting>
  <conditionalFormatting sqref="R4:T4">
    <cfRule type="cellIs" dxfId="12" priority="7" stopIfTrue="1" operator="equal">
      <formula>"ERROR"</formula>
    </cfRule>
  </conditionalFormatting>
  <conditionalFormatting sqref="C14:E14">
    <cfRule type="cellIs" dxfId="11" priority="6" stopIfTrue="1" operator="equal">
      <formula>"ERROR"</formula>
    </cfRule>
  </conditionalFormatting>
  <conditionalFormatting sqref="F14:H14">
    <cfRule type="cellIs" dxfId="10" priority="5" stopIfTrue="1" operator="equal">
      <formula>"ERROR"</formula>
    </cfRule>
  </conditionalFormatting>
  <conditionalFormatting sqref="I14:K14">
    <cfRule type="cellIs" dxfId="9" priority="4" stopIfTrue="1" operator="equal">
      <formula>"ERROR"</formula>
    </cfRule>
  </conditionalFormatting>
  <conditionalFormatting sqref="L14:N14">
    <cfRule type="cellIs" dxfId="8" priority="3" stopIfTrue="1" operator="equal">
      <formula>"ERROR"</formula>
    </cfRule>
  </conditionalFormatting>
  <conditionalFormatting sqref="O14:Q14">
    <cfRule type="cellIs" dxfId="7" priority="2" stopIfTrue="1" operator="equal">
      <formula>"ERROR"</formula>
    </cfRule>
  </conditionalFormatting>
  <conditionalFormatting sqref="R14:T14">
    <cfRule type="cellIs" dxfId="6" priority="1" stopIfTrue="1" operator="equal">
      <formula>"ERROR"</formula>
    </cfRule>
  </conditionalFormatting>
  <printOptions horizontalCentered="1"/>
  <pageMargins left="0.23622047244094491" right="0.23622047244094491" top="0.39370078740157483" bottom="0.94488188976377963" header="0.31496062992125984" footer="0.31496062992125984"/>
  <pageSetup paperSize="9" scale="33" orientation="landscape"/>
  <headerFooter>
    <oddFooter xml:space="preserve">&amp;CPage &amp;P of 3
</oddFooter>
  </headerFooter>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6" tint="-0.249977111117893"/>
    <pageSetUpPr fitToPage="1"/>
  </sheetPr>
  <dimension ref="B1:M120"/>
  <sheetViews>
    <sheetView showGridLines="0" zoomScale="60" zoomScaleNormal="60" zoomScaleSheetLayoutView="55" zoomScalePageLayoutView="60" workbookViewId="0">
      <selection activeCell="B2" sqref="B2:M2"/>
    </sheetView>
  </sheetViews>
  <sheetFormatPr defaultColWidth="9.1796875" defaultRowHeight="18" x14ac:dyDescent="0.4"/>
  <cols>
    <col min="1" max="1" width="1.6328125" style="2" customWidth="1"/>
    <col min="2" max="2" width="17.1796875" style="2" bestFit="1" customWidth="1"/>
    <col min="3" max="13" width="20.6328125" style="2" customWidth="1"/>
    <col min="14" max="16384" width="9.1796875" style="2"/>
  </cols>
  <sheetData>
    <row r="1" spans="2:13" ht="5.25" customHeight="1" x14ac:dyDescent="0.4"/>
    <row r="2" spans="2:13" ht="30" customHeight="1" x14ac:dyDescent="0.4">
      <c r="B2" s="291" t="s">
        <v>213</v>
      </c>
      <c r="C2" s="291"/>
      <c r="D2" s="291"/>
      <c r="E2" s="291"/>
      <c r="F2" s="291"/>
      <c r="G2" s="291"/>
      <c r="H2" s="291"/>
      <c r="I2" s="291"/>
      <c r="J2" s="291"/>
      <c r="K2" s="291"/>
      <c r="L2" s="291"/>
      <c r="M2" s="291"/>
    </row>
    <row r="3" spans="2:13" ht="30" customHeight="1" x14ac:dyDescent="0.4">
      <c r="B3" s="312" t="s">
        <v>179</v>
      </c>
      <c r="C3" s="312" t="s">
        <v>473</v>
      </c>
      <c r="D3" s="203" t="s">
        <v>127</v>
      </c>
      <c r="E3" s="204"/>
      <c r="F3" s="203" t="s">
        <v>126</v>
      </c>
      <c r="G3" s="204"/>
      <c r="H3" s="203" t="s">
        <v>193</v>
      </c>
      <c r="I3" s="204"/>
      <c r="J3" s="299" t="s">
        <v>192</v>
      </c>
      <c r="K3" s="300"/>
      <c r="L3" s="295" t="s">
        <v>216</v>
      </c>
      <c r="M3" s="295" t="s">
        <v>217</v>
      </c>
    </row>
    <row r="4" spans="2:13" ht="36" x14ac:dyDescent="0.4">
      <c r="B4" s="313"/>
      <c r="C4" s="313"/>
      <c r="D4" s="177" t="s">
        <v>216</v>
      </c>
      <c r="E4" s="177" t="s">
        <v>215</v>
      </c>
      <c r="F4" s="177" t="s">
        <v>216</v>
      </c>
      <c r="G4" s="177" t="s">
        <v>215</v>
      </c>
      <c r="H4" s="177" t="s">
        <v>216</v>
      </c>
      <c r="I4" s="177" t="s">
        <v>215</v>
      </c>
      <c r="J4" s="177" t="s">
        <v>216</v>
      </c>
      <c r="K4" s="177" t="s">
        <v>215</v>
      </c>
      <c r="L4" s="296"/>
      <c r="M4" s="296"/>
    </row>
    <row r="5" spans="2:13" x14ac:dyDescent="0.4">
      <c r="B5" s="180" t="s">
        <v>6</v>
      </c>
      <c r="C5" s="180" t="str">
        <f>IF('Final financial statement'!E23=0,"",'Final financial statement'!E23)</f>
        <v>Coord</v>
      </c>
      <c r="D5" s="157">
        <f>SUMIFS('1. Staff Costs'!P:P,'1. Staff Costs'!C:C,B5,'1. Staff Costs'!I:I,$D$3,'1. Staff Costs'!Q:Q,"&lt;&gt;Error")</f>
        <v>1960</v>
      </c>
      <c r="E5" s="157">
        <f>SUMIFS('1. Staff Costs'!R:R,'1. Staff Costs'!C:C,B5,'1. Staff Costs'!I:I,$D$3,'1. Staff Costs'!Q:Q,"&lt;&gt;Error")</f>
        <v>7</v>
      </c>
      <c r="F5" s="157">
        <f>SUMIFS('1. Staff Costs'!P:P,'1. Staff Costs'!C:C,B5,'1. Staff Costs'!I:I,$F$3,'1. Staff Costs'!Q:Q,"&lt;&gt;Error")</f>
        <v>5564</v>
      </c>
      <c r="G5" s="157">
        <f>SUMIFS('1. Staff Costs'!R:R,'1. Staff Costs'!C:C,B5,'1. Staff Costs'!I:I,$F$3,'1. Staff Costs'!Q:Q,"&lt;&gt;Error")</f>
        <v>26</v>
      </c>
      <c r="H5" s="157">
        <f>SUMIFS('1. Staff Costs'!P:P,'1. Staff Costs'!C:C,B5,'1. Staff Costs'!I:I,$H$3,'1. Staff Costs'!Q:Q,"&lt;&gt;Error")</f>
        <v>19116</v>
      </c>
      <c r="I5" s="157">
        <f>SUMIFS('1. Staff Costs'!R:R,'1. Staff Costs'!C:C,B5,'1. Staff Costs'!I:I,$H$3,'1. Staff Costs'!Q:Q,"&lt;&gt;Error")</f>
        <v>118</v>
      </c>
      <c r="J5" s="157">
        <f>SUMIFS('1. Staff Costs'!P:P,'1. Staff Costs'!C:C,B5,'1. Staff Costs'!I:I,$J$3,'1. Staff Costs'!Q:Q,"&lt;&gt;Error")</f>
        <v>7729</v>
      </c>
      <c r="K5" s="157">
        <f>SUMIFS('1. Staff Costs'!R:R,'1. Staff Costs'!C:C,B5,'1. Staff Costs'!I:I,$J$3,'1. Staff Costs'!Q:Q,"&lt;&gt;Error")</f>
        <v>59</v>
      </c>
      <c r="L5" s="158">
        <f>D5+F5+H5+J5</f>
        <v>34369</v>
      </c>
      <c r="M5" s="158">
        <f>E5+G5+I5+K5</f>
        <v>210</v>
      </c>
    </row>
    <row r="6" spans="2:13" x14ac:dyDescent="0.4">
      <c r="B6" s="180" t="s">
        <v>7</v>
      </c>
      <c r="C6" s="180" t="str">
        <f>IF('Final financial statement'!E24=0,"",'Final financial statement'!E24)</f>
        <v>Partner</v>
      </c>
      <c r="D6" s="157">
        <f>SUMIFS('1. Staff Costs'!P:P,'1. Staff Costs'!C:C,B6,'1. Staff Costs'!I:I,$D$3,'1. Staff Costs'!Q:Q,"&lt;&gt;Error")</f>
        <v>1826</v>
      </c>
      <c r="E6" s="157">
        <f>SUMIFS('1. Staff Costs'!R:R,'1. Staff Costs'!C:C,B6,'1. Staff Costs'!I:I,$D$3,'1. Staff Costs'!Q:Q,"&lt;&gt;Error")</f>
        <v>11</v>
      </c>
      <c r="F6" s="157">
        <f>SUMIFS('1. Staff Costs'!P:P,'1. Staff Costs'!C:C,B6,'1. Staff Costs'!I:I,$F$3,'1. Staff Costs'!Q:Q,"&lt;&gt;Error")</f>
        <v>10296</v>
      </c>
      <c r="G6" s="157">
        <f>SUMIFS('1. Staff Costs'!R:R,'1. Staff Costs'!C:C,B6,'1. Staff Costs'!I:I,$F$3,'1. Staff Costs'!Q:Q,"&lt;&gt;Error")</f>
        <v>78</v>
      </c>
      <c r="H6" s="157">
        <f>SUMIFS('1. Staff Costs'!P:P,'1. Staff Costs'!C:C,B6,'1. Staff Costs'!I:I,$H$3,'1. Staff Costs'!Q:Q,"&lt;&gt;Error")</f>
        <v>10608</v>
      </c>
      <c r="I6" s="157">
        <f>SUMIFS('1. Staff Costs'!R:R,'1. Staff Costs'!C:C,B6,'1. Staff Costs'!I:I,$H$3,'1. Staff Costs'!Q:Q,"&lt;&gt;Error")</f>
        <v>104</v>
      </c>
      <c r="J6" s="157">
        <f>SUMIFS('1. Staff Costs'!P:P,'1. Staff Costs'!C:C,B6,'1. Staff Costs'!I:I,$J$3,'1. Staff Costs'!Q:Q,"&lt;&gt;Error")</f>
        <v>9752</v>
      </c>
      <c r="K6" s="157">
        <f>SUMIFS('1. Staff Costs'!R:R,'1. Staff Costs'!C:C,B6,'1. Staff Costs'!I:I,$J$3,'1. Staff Costs'!Q:Q,"&lt;&gt;Error")</f>
        <v>106</v>
      </c>
      <c r="L6" s="158">
        <f t="shared" ref="L6:L59" si="0">D6+F6+H6+J6</f>
        <v>32482</v>
      </c>
      <c r="M6" s="158">
        <f t="shared" ref="M6:M59" si="1">E6+G6+I6+K6</f>
        <v>299</v>
      </c>
    </row>
    <row r="7" spans="2:13" x14ac:dyDescent="0.4">
      <c r="B7" s="180" t="s">
        <v>8</v>
      </c>
      <c r="C7" s="180" t="str">
        <f>IF('Final financial statement'!E25=0,"",'Final financial statement'!E25)</f>
        <v>Partner</v>
      </c>
      <c r="D7" s="157">
        <f>SUMIFS('1. Staff Costs'!P:P,'1. Staff Costs'!C:C,B7,'1. Staff Costs'!I:I,$D$3,'1. Staff Costs'!Q:Q,"&lt;&gt;Error")</f>
        <v>0</v>
      </c>
      <c r="E7" s="157">
        <f>SUMIFS('1. Staff Costs'!R:R,'1. Staff Costs'!C:C,B7,'1. Staff Costs'!I:I,$D$3,'1. Staff Costs'!Q:Q,"&lt;&gt;Error")</f>
        <v>0</v>
      </c>
      <c r="F7" s="157">
        <f>SUMIFS('1. Staff Costs'!P:P,'1. Staff Costs'!C:C,B7,'1. Staff Costs'!I:I,$F$3,'1. Staff Costs'!Q:Q,"&lt;&gt;Error")</f>
        <v>12540</v>
      </c>
      <c r="G7" s="157">
        <f>SUMIFS('1. Staff Costs'!R:R,'1. Staff Costs'!C:C,B7,'1. Staff Costs'!I:I,$F$3,'1. Staff Costs'!Q:Q,"&lt;&gt;Error")</f>
        <v>95</v>
      </c>
      <c r="H7" s="157">
        <f>SUMIFS('1. Staff Costs'!P:P,'1. Staff Costs'!C:C,B7,'1. Staff Costs'!I:I,$H$3,'1. Staff Costs'!Q:Q,"&lt;&gt;Error")</f>
        <v>4692</v>
      </c>
      <c r="I7" s="157">
        <f>SUMIFS('1. Staff Costs'!R:R,'1. Staff Costs'!C:C,B7,'1. Staff Costs'!I:I,$H$3,'1. Staff Costs'!Q:Q,"&lt;&gt;Error")</f>
        <v>46</v>
      </c>
      <c r="J7" s="157">
        <f>SUMIFS('1. Staff Costs'!P:P,'1. Staff Costs'!C:C,B7,'1. Staff Costs'!I:I,$J$3,'1. Staff Costs'!Q:Q,"&lt;&gt;Error")</f>
        <v>920</v>
      </c>
      <c r="K7" s="157">
        <f>SUMIFS('1. Staff Costs'!R:R,'1. Staff Costs'!C:C,B7,'1. Staff Costs'!I:I,$J$3,'1. Staff Costs'!Q:Q,"&lt;&gt;Error")</f>
        <v>10</v>
      </c>
      <c r="L7" s="158">
        <f t="shared" si="0"/>
        <v>18152</v>
      </c>
      <c r="M7" s="158">
        <f t="shared" si="1"/>
        <v>151</v>
      </c>
    </row>
    <row r="8" spans="2:13" x14ac:dyDescent="0.4">
      <c r="B8" s="180" t="s">
        <v>9</v>
      </c>
      <c r="C8" s="180" t="str">
        <f>IF('Final financial statement'!E26=0,"",'Final financial statement'!E26)</f>
        <v>Partner</v>
      </c>
      <c r="D8" s="157">
        <f>SUMIFS('1. Staff Costs'!P:P,'1. Staff Costs'!C:C,B8,'1. Staff Costs'!I:I,$D$3,'1. Staff Costs'!Q:Q,"&lt;&gt;Error")</f>
        <v>12642</v>
      </c>
      <c r="E8" s="157">
        <f>SUMIFS('1. Staff Costs'!R:R,'1. Staff Costs'!C:C,B8,'1. Staff Costs'!I:I,$D$3,'1. Staff Costs'!Q:Q,"&lt;&gt;Error")</f>
        <v>43</v>
      </c>
      <c r="F8" s="157">
        <f>SUMIFS('1. Staff Costs'!P:P,'1. Staff Costs'!C:C,B8,'1. Staff Costs'!I:I,$F$3,'1. Staff Costs'!Q:Q,"&lt;&gt;Error")</f>
        <v>10122</v>
      </c>
      <c r="G8" s="157">
        <f>SUMIFS('1. Staff Costs'!R:R,'1. Staff Costs'!C:C,B8,'1. Staff Costs'!I:I,$F$3,'1. Staff Costs'!Q:Q,"&lt;&gt;Error")</f>
        <v>42</v>
      </c>
      <c r="H8" s="157">
        <f>SUMIFS('1. Staff Costs'!P:P,'1. Staff Costs'!C:C,B8,'1. Staff Costs'!I:I,$H$3,'1. Staff Costs'!Q:Q,"&lt;&gt;Error")</f>
        <v>0</v>
      </c>
      <c r="I8" s="157">
        <f>SUMIFS('1. Staff Costs'!R:R,'1. Staff Costs'!C:C,B8,'1. Staff Costs'!I:I,$H$3,'1. Staff Costs'!Q:Q,"&lt;&gt;Error")</f>
        <v>0</v>
      </c>
      <c r="J8" s="157">
        <f>SUMIFS('1. Staff Costs'!P:P,'1. Staff Costs'!C:C,B8,'1. Staff Costs'!I:I,$J$3,'1. Staff Costs'!Q:Q,"&lt;&gt;Error")</f>
        <v>314</v>
      </c>
      <c r="K8" s="157">
        <f>SUMIFS('1. Staff Costs'!R:R,'1. Staff Costs'!C:C,B8,'1. Staff Costs'!I:I,$J$3,'1. Staff Costs'!Q:Q,"&lt;&gt;Error")</f>
        <v>2</v>
      </c>
      <c r="L8" s="158">
        <f t="shared" si="0"/>
        <v>23078</v>
      </c>
      <c r="M8" s="158">
        <f t="shared" si="1"/>
        <v>87</v>
      </c>
    </row>
    <row r="9" spans="2:13" x14ac:dyDescent="0.4">
      <c r="B9" s="180" t="s">
        <v>10</v>
      </c>
      <c r="C9" s="180" t="str">
        <f>IF('Final financial statement'!E27=0,"",'Final financial statement'!E27)</f>
        <v>Partner</v>
      </c>
      <c r="D9" s="157">
        <f>SUMIFS('1. Staff Costs'!P:P,'1. Staff Costs'!C:C,B9,'1. Staff Costs'!I:I,$D$3,'1. Staff Costs'!Q:Q,"&lt;&gt;Error")</f>
        <v>1328</v>
      </c>
      <c r="E9" s="157">
        <f>SUMIFS('1. Staff Costs'!R:R,'1. Staff Costs'!C:C,B9,'1. Staff Costs'!I:I,$D$3,'1. Staff Costs'!Q:Q,"&lt;&gt;Error")</f>
        <v>8</v>
      </c>
      <c r="F9" s="157">
        <f>SUMIFS('1. Staff Costs'!P:P,'1. Staff Costs'!C:C,B9,'1. Staff Costs'!I:I,$F$3,'1. Staff Costs'!Q:Q,"&lt;&gt;Error")</f>
        <v>5676</v>
      </c>
      <c r="G9" s="157">
        <f>SUMIFS('1. Staff Costs'!R:R,'1. Staff Costs'!C:C,B9,'1. Staff Costs'!I:I,$F$3,'1. Staff Costs'!Q:Q,"&lt;&gt;Error")</f>
        <v>43</v>
      </c>
      <c r="H9" s="157">
        <f>SUMIFS('1. Staff Costs'!P:P,'1. Staff Costs'!C:C,B9,'1. Staff Costs'!I:I,$H$3,'1. Staff Costs'!Q:Q,"&lt;&gt;Error")</f>
        <v>0</v>
      </c>
      <c r="I9" s="157">
        <f>SUMIFS('1. Staff Costs'!R:R,'1. Staff Costs'!C:C,B9,'1. Staff Costs'!I:I,$H$3,'1. Staff Costs'!Q:Q,"&lt;&gt;Error")</f>
        <v>0</v>
      </c>
      <c r="J9" s="157">
        <f>SUMIFS('1. Staff Costs'!P:P,'1. Staff Costs'!C:C,B9,'1. Staff Costs'!I:I,$J$3,'1. Staff Costs'!Q:Q,"&lt;&gt;Error")</f>
        <v>2576</v>
      </c>
      <c r="K9" s="157">
        <f>SUMIFS('1. Staff Costs'!R:R,'1. Staff Costs'!C:C,B9,'1. Staff Costs'!I:I,$J$3,'1. Staff Costs'!Q:Q,"&lt;&gt;Error")</f>
        <v>28</v>
      </c>
      <c r="L9" s="158">
        <f t="shared" si="0"/>
        <v>9580</v>
      </c>
      <c r="M9" s="158">
        <f t="shared" si="1"/>
        <v>79</v>
      </c>
    </row>
    <row r="10" spans="2:13" x14ac:dyDescent="0.4">
      <c r="B10" s="180" t="s">
        <v>11</v>
      </c>
      <c r="C10" s="180" t="str">
        <f>IF('Final financial statement'!E28=0,"",'Final financial statement'!E28)</f>
        <v>Partner</v>
      </c>
      <c r="D10" s="157">
        <f>SUMIFS('1. Staff Costs'!P:P,'1. Staff Costs'!C:C,B10,'1. Staff Costs'!I:I,$D$3,'1. Staff Costs'!Q:Q,"&lt;&gt;Error")</f>
        <v>176</v>
      </c>
      <c r="E10" s="157">
        <f>SUMIFS('1. Staff Costs'!R:R,'1. Staff Costs'!C:C,B10,'1. Staff Costs'!I:I,$D$3,'1. Staff Costs'!Q:Q,"&lt;&gt;Error")</f>
        <v>2</v>
      </c>
      <c r="F10" s="157">
        <f>SUMIFS('1. Staff Costs'!P:P,'1. Staff Costs'!C:C,B10,'1. Staff Costs'!I:I,$F$3,'1. Staff Costs'!Q:Q,"&lt;&gt;Error")</f>
        <v>6216</v>
      </c>
      <c r="G10" s="157">
        <f>SUMIFS('1. Staff Costs'!R:R,'1. Staff Costs'!C:C,B10,'1. Staff Costs'!I:I,$F$3,'1. Staff Costs'!Q:Q,"&lt;&gt;Error")</f>
        <v>84</v>
      </c>
      <c r="H10" s="157">
        <f>SUMIFS('1. Staff Costs'!P:P,'1. Staff Costs'!C:C,B10,'1. Staff Costs'!I:I,$H$3,'1. Staff Costs'!Q:Q,"&lt;&gt;Error")</f>
        <v>3410</v>
      </c>
      <c r="I10" s="157">
        <f>SUMIFS('1. Staff Costs'!R:R,'1. Staff Costs'!C:C,B10,'1. Staff Costs'!I:I,$H$3,'1. Staff Costs'!Q:Q,"&lt;&gt;Error")</f>
        <v>62</v>
      </c>
      <c r="J10" s="157">
        <f>SUMIFS('1. Staff Costs'!P:P,'1. Staff Costs'!C:C,B10,'1. Staff Costs'!I:I,$J$3,'1. Staff Costs'!Q:Q,"&lt;&gt;Error")</f>
        <v>0</v>
      </c>
      <c r="K10" s="157">
        <f>SUMIFS('1. Staff Costs'!R:R,'1. Staff Costs'!C:C,B10,'1. Staff Costs'!I:I,$J$3,'1. Staff Costs'!Q:Q,"&lt;&gt;Error")</f>
        <v>0</v>
      </c>
      <c r="L10" s="158">
        <f t="shared" si="0"/>
        <v>9802</v>
      </c>
      <c r="M10" s="158">
        <f t="shared" si="1"/>
        <v>148</v>
      </c>
    </row>
    <row r="11" spans="2:13" x14ac:dyDescent="0.4">
      <c r="B11" s="180" t="s">
        <v>12</v>
      </c>
      <c r="C11" s="180" t="str">
        <f>IF('Final financial statement'!E29=0,"",'Final financial statement'!E29)</f>
        <v>Partner</v>
      </c>
      <c r="D11" s="157">
        <f>SUMIFS('1. Staff Costs'!P:P,'1. Staff Costs'!C:C,B11,'1. Staff Costs'!I:I,$D$3,'1. Staff Costs'!Q:Q,"&lt;&gt;Error")</f>
        <v>14110</v>
      </c>
      <c r="E11" s="157">
        <f>SUMIFS('1. Staff Costs'!R:R,'1. Staff Costs'!C:C,B11,'1. Staff Costs'!I:I,$D$3,'1. Staff Costs'!Q:Q,"&lt;&gt;Error")</f>
        <v>85</v>
      </c>
      <c r="F11" s="157">
        <f>SUMIFS('1. Staff Costs'!P:P,'1. Staff Costs'!C:C,B11,'1. Staff Costs'!I:I,$F$3,'1. Staff Costs'!Q:Q,"&lt;&gt;Error")</f>
        <v>1716</v>
      </c>
      <c r="G11" s="157">
        <f>SUMIFS('1. Staff Costs'!R:R,'1. Staff Costs'!C:C,B11,'1. Staff Costs'!I:I,$F$3,'1. Staff Costs'!Q:Q,"&lt;&gt;Error")</f>
        <v>13</v>
      </c>
      <c r="H11" s="157">
        <f>SUMIFS('1. Staff Costs'!P:P,'1. Staff Costs'!C:C,B11,'1. Staff Costs'!I:I,$H$3,'1. Staff Costs'!Q:Q,"&lt;&gt;Error")</f>
        <v>0</v>
      </c>
      <c r="I11" s="157">
        <f>SUMIFS('1. Staff Costs'!R:R,'1. Staff Costs'!C:C,B11,'1. Staff Costs'!I:I,$H$3,'1. Staff Costs'!Q:Q,"&lt;&gt;Error")</f>
        <v>0</v>
      </c>
      <c r="J11" s="157">
        <f>SUMIFS('1. Staff Costs'!P:P,'1. Staff Costs'!C:C,B11,'1. Staff Costs'!I:I,$J$3,'1. Staff Costs'!Q:Q,"&lt;&gt;Error")</f>
        <v>1104</v>
      </c>
      <c r="K11" s="157">
        <f>SUMIFS('1. Staff Costs'!R:R,'1. Staff Costs'!C:C,B11,'1. Staff Costs'!I:I,$J$3,'1. Staff Costs'!Q:Q,"&lt;&gt;Error")</f>
        <v>12</v>
      </c>
      <c r="L11" s="158">
        <f t="shared" si="0"/>
        <v>16930</v>
      </c>
      <c r="M11" s="158">
        <f t="shared" si="1"/>
        <v>110</v>
      </c>
    </row>
    <row r="12" spans="2:13" x14ac:dyDescent="0.4">
      <c r="B12" s="180" t="s">
        <v>13</v>
      </c>
      <c r="C12" s="180" t="str">
        <f>IF('Final financial statement'!E30=0,"",'Final financial statement'!E30)</f>
        <v>Partner</v>
      </c>
      <c r="D12" s="157">
        <f>SUMIFS('1. Staff Costs'!P:P,'1. Staff Costs'!C:C,B12,'1. Staff Costs'!I:I,$D$3,'1. Staff Costs'!Q:Q,"&lt;&gt;Error")</f>
        <v>3822</v>
      </c>
      <c r="E12" s="157">
        <f>SUMIFS('1. Staff Costs'!R:R,'1. Staff Costs'!C:C,B12,'1. Staff Costs'!I:I,$D$3,'1. Staff Costs'!Q:Q,"&lt;&gt;Error")</f>
        <v>13</v>
      </c>
      <c r="F12" s="157">
        <f>SUMIFS('1. Staff Costs'!P:P,'1. Staff Costs'!C:C,B12,'1. Staff Costs'!I:I,$F$3,'1. Staff Costs'!Q:Q,"&lt;&gt;Error")</f>
        <v>5784</v>
      </c>
      <c r="G12" s="157">
        <f>SUMIFS('1. Staff Costs'!R:R,'1. Staff Costs'!C:C,B12,'1. Staff Costs'!I:I,$F$3,'1. Staff Costs'!Q:Q,"&lt;&gt;Error")</f>
        <v>24</v>
      </c>
      <c r="H12" s="157">
        <f>SUMIFS('1. Staff Costs'!P:P,'1. Staff Costs'!C:C,B12,'1. Staff Costs'!I:I,$H$3,'1. Staff Costs'!Q:Q,"&lt;&gt;Error")</f>
        <v>5320</v>
      </c>
      <c r="I12" s="157">
        <f>SUMIFS('1. Staff Costs'!R:R,'1. Staff Costs'!C:C,B12,'1. Staff Costs'!I:I,$H$3,'1. Staff Costs'!Q:Q,"&lt;&gt;Error")</f>
        <v>28</v>
      </c>
      <c r="J12" s="157">
        <f>SUMIFS('1. Staff Costs'!P:P,'1. Staff Costs'!C:C,B12,'1. Staff Costs'!I:I,$J$3,'1. Staff Costs'!Q:Q,"&lt;&gt;Error")</f>
        <v>942</v>
      </c>
      <c r="K12" s="157">
        <f>SUMIFS('1. Staff Costs'!R:R,'1. Staff Costs'!C:C,B12,'1. Staff Costs'!I:I,$J$3,'1. Staff Costs'!Q:Q,"&lt;&gt;Error")</f>
        <v>6</v>
      </c>
      <c r="L12" s="158">
        <f t="shared" si="0"/>
        <v>15868</v>
      </c>
      <c r="M12" s="158">
        <f t="shared" si="1"/>
        <v>71</v>
      </c>
    </row>
    <row r="13" spans="2:13" x14ac:dyDescent="0.4">
      <c r="B13" s="180" t="s">
        <v>14</v>
      </c>
      <c r="C13" s="180" t="str">
        <f>IF('Final financial statement'!E31=0,"",'Final financial statement'!E31)</f>
        <v>Partner</v>
      </c>
      <c r="D13" s="157">
        <f>SUMIFS('1. Staff Costs'!P:P,'1. Staff Costs'!C:C,B13,'1. Staff Costs'!I:I,$D$3,'1. Staff Costs'!Q:Q,"&lt;&gt;Error")</f>
        <v>1660</v>
      </c>
      <c r="E13" s="157">
        <f>SUMIFS('1. Staff Costs'!R:R,'1. Staff Costs'!C:C,B13,'1. Staff Costs'!I:I,$D$3,'1. Staff Costs'!Q:Q,"&lt;&gt;Error")</f>
        <v>10</v>
      </c>
      <c r="F13" s="157">
        <f>SUMIFS('1. Staff Costs'!P:P,'1. Staff Costs'!C:C,B13,'1. Staff Costs'!I:I,$F$3,'1. Staff Costs'!Q:Q,"&lt;&gt;Error")</f>
        <v>7128</v>
      </c>
      <c r="G13" s="157">
        <f>SUMIFS('1. Staff Costs'!R:R,'1. Staff Costs'!C:C,B13,'1. Staff Costs'!I:I,$F$3,'1. Staff Costs'!Q:Q,"&lt;&gt;Error")</f>
        <v>54</v>
      </c>
      <c r="H13" s="157">
        <f>SUMIFS('1. Staff Costs'!P:P,'1. Staff Costs'!C:C,B13,'1. Staff Costs'!I:I,$H$3,'1. Staff Costs'!Q:Q,"&lt;&gt;Error")</f>
        <v>6018</v>
      </c>
      <c r="I13" s="157">
        <f>SUMIFS('1. Staff Costs'!R:R,'1. Staff Costs'!C:C,B13,'1. Staff Costs'!I:I,$H$3,'1. Staff Costs'!Q:Q,"&lt;&gt;Error")</f>
        <v>59</v>
      </c>
      <c r="J13" s="157">
        <f>SUMIFS('1. Staff Costs'!P:P,'1. Staff Costs'!C:C,B13,'1. Staff Costs'!I:I,$J$3,'1. Staff Costs'!Q:Q,"&lt;&gt;Error")</f>
        <v>2760</v>
      </c>
      <c r="K13" s="157">
        <f>SUMIFS('1. Staff Costs'!R:R,'1. Staff Costs'!C:C,B13,'1. Staff Costs'!I:I,$J$3,'1. Staff Costs'!Q:Q,"&lt;&gt;Error")</f>
        <v>30</v>
      </c>
      <c r="L13" s="158">
        <f t="shared" si="0"/>
        <v>17566</v>
      </c>
      <c r="M13" s="158">
        <f t="shared" si="1"/>
        <v>153</v>
      </c>
    </row>
    <row r="14" spans="2:13" x14ac:dyDescent="0.4">
      <c r="B14" s="180" t="s">
        <v>15</v>
      </c>
      <c r="C14" s="180" t="str">
        <f>IF('Final financial statement'!E32=0,"",'Final financial statement'!E32)</f>
        <v>Partner</v>
      </c>
      <c r="D14" s="157">
        <f>SUMIFS('1. Staff Costs'!P:P,'1. Staff Costs'!C:C,B14,'1. Staff Costs'!I:I,$D$3,'1. Staff Costs'!Q:Q,"&lt;&gt;Error")</f>
        <v>2058</v>
      </c>
      <c r="E14" s="157">
        <f>SUMIFS('1. Staff Costs'!R:R,'1. Staff Costs'!C:C,B14,'1. Staff Costs'!I:I,$D$3,'1. Staff Costs'!Q:Q,"&lt;&gt;Error")</f>
        <v>7</v>
      </c>
      <c r="F14" s="157">
        <f>SUMIFS('1. Staff Costs'!P:P,'1. Staff Costs'!C:C,B14,'1. Staff Costs'!I:I,$F$3,'1. Staff Costs'!Q:Q,"&lt;&gt;Error")</f>
        <v>10604</v>
      </c>
      <c r="G14" s="157">
        <f>SUMIFS('1. Staff Costs'!R:R,'1. Staff Costs'!C:C,B14,'1. Staff Costs'!I:I,$F$3,'1. Staff Costs'!Q:Q,"&lt;&gt;Error")</f>
        <v>44</v>
      </c>
      <c r="H14" s="157">
        <f>SUMIFS('1. Staff Costs'!P:P,'1. Staff Costs'!C:C,B14,'1. Staff Costs'!I:I,$H$3,'1. Staff Costs'!Q:Q,"&lt;&gt;Error")</f>
        <v>0</v>
      </c>
      <c r="I14" s="157">
        <f>SUMIFS('1. Staff Costs'!R:R,'1. Staff Costs'!C:C,B14,'1. Staff Costs'!I:I,$H$3,'1. Staff Costs'!Q:Q,"&lt;&gt;Error")</f>
        <v>0</v>
      </c>
      <c r="J14" s="157">
        <f>SUMIFS('1. Staff Costs'!P:P,'1. Staff Costs'!C:C,B14,'1. Staff Costs'!I:I,$J$3,'1. Staff Costs'!Q:Q,"&lt;&gt;Error")</f>
        <v>2355</v>
      </c>
      <c r="K14" s="157">
        <f>SUMIFS('1. Staff Costs'!R:R,'1. Staff Costs'!C:C,B14,'1. Staff Costs'!I:I,$J$3,'1. Staff Costs'!Q:Q,"&lt;&gt;Error")</f>
        <v>15</v>
      </c>
      <c r="L14" s="158">
        <f t="shared" si="0"/>
        <v>15017</v>
      </c>
      <c r="M14" s="158">
        <f t="shared" si="1"/>
        <v>66</v>
      </c>
    </row>
    <row r="15" spans="2:13" x14ac:dyDescent="0.4">
      <c r="B15" s="180" t="s">
        <v>16</v>
      </c>
      <c r="C15" s="180" t="str">
        <f>IF('Final financial statement'!E33=0,"",'Final financial statement'!E33)</f>
        <v/>
      </c>
      <c r="D15" s="157">
        <f>SUMIFS('1. Staff Costs'!P:P,'1. Staff Costs'!C:C,B15,'1. Staff Costs'!I:I,$D$3,'1. Staff Costs'!Q:Q,"&lt;&gt;Error")</f>
        <v>0</v>
      </c>
      <c r="E15" s="157">
        <f>SUMIFS('1. Staff Costs'!R:R,'1. Staff Costs'!C:C,B15,'1. Staff Costs'!I:I,$D$3,'1. Staff Costs'!Q:Q,"&lt;&gt;Error")</f>
        <v>0</v>
      </c>
      <c r="F15" s="157">
        <f>SUMIFS('1. Staff Costs'!P:P,'1. Staff Costs'!C:C,B15,'1. Staff Costs'!I:I,$F$3,'1. Staff Costs'!Q:Q,"&lt;&gt;Error")</f>
        <v>0</v>
      </c>
      <c r="G15" s="157">
        <f>SUMIFS('1. Staff Costs'!R:R,'1. Staff Costs'!C:C,B15,'1. Staff Costs'!I:I,$F$3,'1. Staff Costs'!Q:Q,"&lt;&gt;Error")</f>
        <v>0</v>
      </c>
      <c r="H15" s="157">
        <f>SUMIFS('1. Staff Costs'!P:P,'1. Staff Costs'!C:C,B15,'1. Staff Costs'!I:I,$H$3,'1. Staff Costs'!Q:Q,"&lt;&gt;Error")</f>
        <v>0</v>
      </c>
      <c r="I15" s="157">
        <f>SUMIFS('1. Staff Costs'!R:R,'1. Staff Costs'!C:C,B15,'1. Staff Costs'!I:I,$H$3,'1. Staff Costs'!Q:Q,"&lt;&gt;Error")</f>
        <v>0</v>
      </c>
      <c r="J15" s="157">
        <f>SUMIFS('1. Staff Costs'!P:P,'1. Staff Costs'!C:C,B15,'1. Staff Costs'!I:I,$J$3,'1. Staff Costs'!Q:Q,"&lt;&gt;Error")</f>
        <v>0</v>
      </c>
      <c r="K15" s="157">
        <f>SUMIFS('1. Staff Costs'!R:R,'1. Staff Costs'!C:C,B15,'1. Staff Costs'!I:I,$J$3,'1. Staff Costs'!Q:Q,"&lt;&gt;Error")</f>
        <v>0</v>
      </c>
      <c r="L15" s="158">
        <f t="shared" si="0"/>
        <v>0</v>
      </c>
      <c r="M15" s="158">
        <f t="shared" si="1"/>
        <v>0</v>
      </c>
    </row>
    <row r="16" spans="2:13" x14ac:dyDescent="0.4">
      <c r="B16" s="180" t="s">
        <v>17</v>
      </c>
      <c r="C16" s="180" t="str">
        <f>IF('Final financial statement'!E34=0,"",'Final financial statement'!E34)</f>
        <v/>
      </c>
      <c r="D16" s="157">
        <f>SUMIFS('1. Staff Costs'!P:P,'1. Staff Costs'!C:C,B16,'1. Staff Costs'!I:I,$D$3,'1. Staff Costs'!Q:Q,"&lt;&gt;Error")</f>
        <v>0</v>
      </c>
      <c r="E16" s="157">
        <f>SUMIFS('1. Staff Costs'!R:R,'1. Staff Costs'!C:C,B16,'1. Staff Costs'!I:I,$D$3,'1. Staff Costs'!Q:Q,"&lt;&gt;Error")</f>
        <v>0</v>
      </c>
      <c r="F16" s="157">
        <f>SUMIFS('1. Staff Costs'!P:P,'1. Staff Costs'!C:C,B16,'1. Staff Costs'!I:I,$F$3,'1. Staff Costs'!Q:Q,"&lt;&gt;Error")</f>
        <v>0</v>
      </c>
      <c r="G16" s="157">
        <f>SUMIFS('1. Staff Costs'!R:R,'1. Staff Costs'!C:C,B16,'1. Staff Costs'!I:I,$F$3,'1. Staff Costs'!Q:Q,"&lt;&gt;Error")</f>
        <v>0</v>
      </c>
      <c r="H16" s="157">
        <f>SUMIFS('1. Staff Costs'!P:P,'1. Staff Costs'!C:C,B16,'1. Staff Costs'!I:I,$H$3,'1. Staff Costs'!Q:Q,"&lt;&gt;Error")</f>
        <v>0</v>
      </c>
      <c r="I16" s="157">
        <f>SUMIFS('1. Staff Costs'!R:R,'1. Staff Costs'!C:C,B16,'1. Staff Costs'!I:I,$H$3,'1. Staff Costs'!Q:Q,"&lt;&gt;Error")</f>
        <v>0</v>
      </c>
      <c r="J16" s="157">
        <f>SUMIFS('1. Staff Costs'!P:P,'1. Staff Costs'!C:C,B16,'1. Staff Costs'!I:I,$J$3,'1. Staff Costs'!Q:Q,"&lt;&gt;Error")</f>
        <v>0</v>
      </c>
      <c r="K16" s="157">
        <f>SUMIFS('1. Staff Costs'!R:R,'1. Staff Costs'!C:C,B16,'1. Staff Costs'!I:I,$J$3,'1. Staff Costs'!Q:Q,"&lt;&gt;Error")</f>
        <v>0</v>
      </c>
      <c r="L16" s="158">
        <f t="shared" si="0"/>
        <v>0</v>
      </c>
      <c r="M16" s="158">
        <f t="shared" si="1"/>
        <v>0</v>
      </c>
    </row>
    <row r="17" spans="2:13" x14ac:dyDescent="0.4">
      <c r="B17" s="180" t="s">
        <v>145</v>
      </c>
      <c r="C17" s="180" t="str">
        <f>IF('Final financial statement'!E35=0,"",'Final financial statement'!E35)</f>
        <v/>
      </c>
      <c r="D17" s="157">
        <f>SUMIFS('1. Staff Costs'!P:P,'1. Staff Costs'!C:C,B17,'1. Staff Costs'!I:I,$D$3,'1. Staff Costs'!Q:Q,"&lt;&gt;Error")</f>
        <v>0</v>
      </c>
      <c r="E17" s="157">
        <f>SUMIFS('1. Staff Costs'!R:R,'1. Staff Costs'!C:C,B17,'1. Staff Costs'!I:I,$D$3,'1. Staff Costs'!Q:Q,"&lt;&gt;Error")</f>
        <v>0</v>
      </c>
      <c r="F17" s="157">
        <f>SUMIFS('1. Staff Costs'!P:P,'1. Staff Costs'!C:C,B17,'1. Staff Costs'!I:I,$F$3,'1. Staff Costs'!Q:Q,"&lt;&gt;Error")</f>
        <v>0</v>
      </c>
      <c r="G17" s="157">
        <f>SUMIFS('1. Staff Costs'!R:R,'1. Staff Costs'!C:C,B17,'1. Staff Costs'!I:I,$F$3,'1. Staff Costs'!Q:Q,"&lt;&gt;Error")</f>
        <v>0</v>
      </c>
      <c r="H17" s="157">
        <f>SUMIFS('1. Staff Costs'!P:P,'1. Staff Costs'!C:C,B17,'1. Staff Costs'!I:I,$H$3,'1. Staff Costs'!Q:Q,"&lt;&gt;Error")</f>
        <v>0</v>
      </c>
      <c r="I17" s="157">
        <f>SUMIFS('1. Staff Costs'!R:R,'1. Staff Costs'!C:C,B17,'1. Staff Costs'!I:I,$H$3,'1. Staff Costs'!Q:Q,"&lt;&gt;Error")</f>
        <v>0</v>
      </c>
      <c r="J17" s="157">
        <f>SUMIFS('1. Staff Costs'!P:P,'1. Staff Costs'!C:C,B17,'1. Staff Costs'!I:I,$J$3,'1. Staff Costs'!Q:Q,"&lt;&gt;Error")</f>
        <v>0</v>
      </c>
      <c r="K17" s="157">
        <f>SUMIFS('1. Staff Costs'!R:R,'1. Staff Costs'!C:C,B17,'1. Staff Costs'!I:I,$J$3,'1. Staff Costs'!Q:Q,"&lt;&gt;Error")</f>
        <v>0</v>
      </c>
      <c r="L17" s="158">
        <f t="shared" si="0"/>
        <v>0</v>
      </c>
      <c r="M17" s="158">
        <f t="shared" si="1"/>
        <v>0</v>
      </c>
    </row>
    <row r="18" spans="2:13" x14ac:dyDescent="0.4">
      <c r="B18" s="180" t="s">
        <v>18</v>
      </c>
      <c r="C18" s="180" t="str">
        <f>IF('Final financial statement'!E36=0,"",'Final financial statement'!E36)</f>
        <v/>
      </c>
      <c r="D18" s="157">
        <f>SUMIFS('1. Staff Costs'!P:P,'1. Staff Costs'!C:C,B18,'1. Staff Costs'!I:I,$D$3,'1. Staff Costs'!Q:Q,"&lt;&gt;Error")</f>
        <v>0</v>
      </c>
      <c r="E18" s="157">
        <f>SUMIFS('1. Staff Costs'!R:R,'1. Staff Costs'!C:C,B18,'1. Staff Costs'!I:I,$D$3,'1. Staff Costs'!Q:Q,"&lt;&gt;Error")</f>
        <v>0</v>
      </c>
      <c r="F18" s="157">
        <f>SUMIFS('1. Staff Costs'!P:P,'1. Staff Costs'!C:C,B18,'1. Staff Costs'!I:I,$F$3,'1. Staff Costs'!Q:Q,"&lt;&gt;Error")</f>
        <v>0</v>
      </c>
      <c r="G18" s="157">
        <f>SUMIFS('1. Staff Costs'!R:R,'1. Staff Costs'!C:C,B18,'1. Staff Costs'!I:I,$F$3,'1. Staff Costs'!Q:Q,"&lt;&gt;Error")</f>
        <v>0</v>
      </c>
      <c r="H18" s="157">
        <f>SUMIFS('1. Staff Costs'!P:P,'1. Staff Costs'!C:C,B18,'1. Staff Costs'!I:I,$H$3,'1. Staff Costs'!Q:Q,"&lt;&gt;Error")</f>
        <v>0</v>
      </c>
      <c r="I18" s="157">
        <f>SUMIFS('1. Staff Costs'!R:R,'1. Staff Costs'!C:C,B18,'1. Staff Costs'!I:I,$H$3,'1. Staff Costs'!Q:Q,"&lt;&gt;Error")</f>
        <v>0</v>
      </c>
      <c r="J18" s="157">
        <f>SUMIFS('1. Staff Costs'!P:P,'1. Staff Costs'!C:C,B18,'1. Staff Costs'!I:I,$J$3,'1. Staff Costs'!Q:Q,"&lt;&gt;Error")</f>
        <v>0</v>
      </c>
      <c r="K18" s="157">
        <f>SUMIFS('1. Staff Costs'!R:R,'1. Staff Costs'!C:C,B18,'1. Staff Costs'!I:I,$J$3,'1. Staff Costs'!Q:Q,"&lt;&gt;Error")</f>
        <v>0</v>
      </c>
      <c r="L18" s="158">
        <f t="shared" si="0"/>
        <v>0</v>
      </c>
      <c r="M18" s="158">
        <f t="shared" si="1"/>
        <v>0</v>
      </c>
    </row>
    <row r="19" spans="2:13" x14ac:dyDescent="0.4">
      <c r="B19" s="180" t="s">
        <v>19</v>
      </c>
      <c r="C19" s="180" t="str">
        <f>IF('Final financial statement'!E37=0,"",'Final financial statement'!E37)</f>
        <v/>
      </c>
      <c r="D19" s="157">
        <f>SUMIFS('1. Staff Costs'!P:P,'1. Staff Costs'!C:C,B19,'1. Staff Costs'!I:I,$D$3,'1. Staff Costs'!Q:Q,"&lt;&gt;Error")</f>
        <v>0</v>
      </c>
      <c r="E19" s="157">
        <f>SUMIFS('1. Staff Costs'!R:R,'1. Staff Costs'!C:C,B19,'1. Staff Costs'!I:I,$D$3,'1. Staff Costs'!Q:Q,"&lt;&gt;Error")</f>
        <v>0</v>
      </c>
      <c r="F19" s="157">
        <f>SUMIFS('1. Staff Costs'!P:P,'1. Staff Costs'!C:C,B19,'1. Staff Costs'!I:I,$F$3,'1. Staff Costs'!Q:Q,"&lt;&gt;Error")</f>
        <v>0</v>
      </c>
      <c r="G19" s="157">
        <f>SUMIFS('1. Staff Costs'!R:R,'1. Staff Costs'!C:C,B19,'1. Staff Costs'!I:I,$F$3,'1. Staff Costs'!Q:Q,"&lt;&gt;Error")</f>
        <v>0</v>
      </c>
      <c r="H19" s="157">
        <f>SUMIFS('1. Staff Costs'!P:P,'1. Staff Costs'!C:C,B19,'1. Staff Costs'!I:I,$H$3,'1. Staff Costs'!Q:Q,"&lt;&gt;Error")</f>
        <v>0</v>
      </c>
      <c r="I19" s="157">
        <f>SUMIFS('1. Staff Costs'!R:R,'1. Staff Costs'!C:C,B19,'1. Staff Costs'!I:I,$H$3,'1. Staff Costs'!Q:Q,"&lt;&gt;Error")</f>
        <v>0</v>
      </c>
      <c r="J19" s="157">
        <f>SUMIFS('1. Staff Costs'!P:P,'1. Staff Costs'!C:C,B19,'1. Staff Costs'!I:I,$J$3,'1. Staff Costs'!Q:Q,"&lt;&gt;Error")</f>
        <v>0</v>
      </c>
      <c r="K19" s="157">
        <f>SUMIFS('1. Staff Costs'!R:R,'1. Staff Costs'!C:C,B19,'1. Staff Costs'!I:I,$J$3,'1. Staff Costs'!Q:Q,"&lt;&gt;Error")</f>
        <v>0</v>
      </c>
      <c r="L19" s="158">
        <f t="shared" si="0"/>
        <v>0</v>
      </c>
      <c r="M19" s="158">
        <f t="shared" si="1"/>
        <v>0</v>
      </c>
    </row>
    <row r="20" spans="2:13" x14ac:dyDescent="0.4">
      <c r="B20" s="180" t="s">
        <v>20</v>
      </c>
      <c r="C20" s="180" t="str">
        <f>IF('Final financial statement'!E38=0,"",'Final financial statement'!E38)</f>
        <v/>
      </c>
      <c r="D20" s="157">
        <f>SUMIFS('1. Staff Costs'!P:P,'1. Staff Costs'!C:C,B20,'1. Staff Costs'!I:I,$D$3,'1. Staff Costs'!Q:Q,"&lt;&gt;Error")</f>
        <v>0</v>
      </c>
      <c r="E20" s="157">
        <f>SUMIFS('1. Staff Costs'!R:R,'1. Staff Costs'!C:C,B20,'1. Staff Costs'!I:I,$D$3,'1. Staff Costs'!Q:Q,"&lt;&gt;Error")</f>
        <v>0</v>
      </c>
      <c r="F20" s="157">
        <f>SUMIFS('1. Staff Costs'!P:P,'1. Staff Costs'!C:C,B20,'1. Staff Costs'!I:I,$F$3,'1. Staff Costs'!Q:Q,"&lt;&gt;Error")</f>
        <v>0</v>
      </c>
      <c r="G20" s="157">
        <f>SUMIFS('1. Staff Costs'!R:R,'1. Staff Costs'!C:C,B20,'1. Staff Costs'!I:I,$F$3,'1. Staff Costs'!Q:Q,"&lt;&gt;Error")</f>
        <v>0</v>
      </c>
      <c r="H20" s="157">
        <f>SUMIFS('1. Staff Costs'!P:P,'1. Staff Costs'!C:C,B20,'1. Staff Costs'!I:I,$H$3,'1. Staff Costs'!Q:Q,"&lt;&gt;Error")</f>
        <v>0</v>
      </c>
      <c r="I20" s="157">
        <f>SUMIFS('1. Staff Costs'!R:R,'1. Staff Costs'!C:C,B20,'1. Staff Costs'!I:I,$H$3,'1. Staff Costs'!Q:Q,"&lt;&gt;Error")</f>
        <v>0</v>
      </c>
      <c r="J20" s="157">
        <f>SUMIFS('1. Staff Costs'!P:P,'1. Staff Costs'!C:C,B20,'1. Staff Costs'!I:I,$J$3,'1. Staff Costs'!Q:Q,"&lt;&gt;Error")</f>
        <v>0</v>
      </c>
      <c r="K20" s="157">
        <f>SUMIFS('1. Staff Costs'!R:R,'1. Staff Costs'!C:C,B20,'1. Staff Costs'!I:I,$J$3,'1. Staff Costs'!Q:Q,"&lt;&gt;Error")</f>
        <v>0</v>
      </c>
      <c r="L20" s="158">
        <f t="shared" si="0"/>
        <v>0</v>
      </c>
      <c r="M20" s="158">
        <f t="shared" si="1"/>
        <v>0</v>
      </c>
    </row>
    <row r="21" spans="2:13" x14ac:dyDescent="0.4">
      <c r="B21" s="180" t="s">
        <v>21</v>
      </c>
      <c r="C21" s="180" t="str">
        <f>IF('Final financial statement'!E39=0,"",'Final financial statement'!E39)</f>
        <v/>
      </c>
      <c r="D21" s="157">
        <f>SUMIFS('1. Staff Costs'!P:P,'1. Staff Costs'!C:C,B21,'1. Staff Costs'!I:I,$D$3,'1. Staff Costs'!Q:Q,"&lt;&gt;Error")</f>
        <v>0</v>
      </c>
      <c r="E21" s="157">
        <f>SUMIFS('1. Staff Costs'!R:R,'1. Staff Costs'!C:C,B21,'1. Staff Costs'!I:I,$D$3,'1. Staff Costs'!Q:Q,"&lt;&gt;Error")</f>
        <v>0</v>
      </c>
      <c r="F21" s="157">
        <f>SUMIFS('1. Staff Costs'!P:P,'1. Staff Costs'!C:C,B21,'1. Staff Costs'!I:I,$F$3,'1. Staff Costs'!Q:Q,"&lt;&gt;Error")</f>
        <v>0</v>
      </c>
      <c r="G21" s="157">
        <f>SUMIFS('1. Staff Costs'!R:R,'1. Staff Costs'!C:C,B21,'1. Staff Costs'!I:I,$F$3,'1. Staff Costs'!Q:Q,"&lt;&gt;Error")</f>
        <v>0</v>
      </c>
      <c r="H21" s="157">
        <f>SUMIFS('1. Staff Costs'!P:P,'1. Staff Costs'!C:C,B21,'1. Staff Costs'!I:I,$H$3,'1. Staff Costs'!Q:Q,"&lt;&gt;Error")</f>
        <v>0</v>
      </c>
      <c r="I21" s="157">
        <f>SUMIFS('1. Staff Costs'!R:R,'1. Staff Costs'!C:C,B21,'1. Staff Costs'!I:I,$H$3,'1. Staff Costs'!Q:Q,"&lt;&gt;Error")</f>
        <v>0</v>
      </c>
      <c r="J21" s="157">
        <f>SUMIFS('1. Staff Costs'!P:P,'1. Staff Costs'!C:C,B21,'1. Staff Costs'!I:I,$J$3,'1. Staff Costs'!Q:Q,"&lt;&gt;Error")</f>
        <v>0</v>
      </c>
      <c r="K21" s="157">
        <f>SUMIFS('1. Staff Costs'!R:R,'1. Staff Costs'!C:C,B21,'1. Staff Costs'!I:I,$J$3,'1. Staff Costs'!Q:Q,"&lt;&gt;Error")</f>
        <v>0</v>
      </c>
      <c r="L21" s="158">
        <f t="shared" si="0"/>
        <v>0</v>
      </c>
      <c r="M21" s="158">
        <f t="shared" si="1"/>
        <v>0</v>
      </c>
    </row>
    <row r="22" spans="2:13" x14ac:dyDescent="0.4">
      <c r="B22" s="180" t="s">
        <v>22</v>
      </c>
      <c r="C22" s="180" t="str">
        <f>IF('Final financial statement'!E40=0,"",'Final financial statement'!E40)</f>
        <v/>
      </c>
      <c r="D22" s="157">
        <f>SUMIFS('1. Staff Costs'!P:P,'1. Staff Costs'!C:C,B22,'1. Staff Costs'!I:I,$D$3,'1. Staff Costs'!Q:Q,"&lt;&gt;Error")</f>
        <v>0</v>
      </c>
      <c r="E22" s="157">
        <f>SUMIFS('1. Staff Costs'!R:R,'1. Staff Costs'!C:C,B22,'1. Staff Costs'!I:I,$D$3,'1. Staff Costs'!Q:Q,"&lt;&gt;Error")</f>
        <v>0</v>
      </c>
      <c r="F22" s="157">
        <f>SUMIFS('1. Staff Costs'!P:P,'1. Staff Costs'!C:C,B22,'1. Staff Costs'!I:I,$F$3,'1. Staff Costs'!Q:Q,"&lt;&gt;Error")</f>
        <v>0</v>
      </c>
      <c r="G22" s="157">
        <f>SUMIFS('1. Staff Costs'!R:R,'1. Staff Costs'!C:C,B22,'1. Staff Costs'!I:I,$F$3,'1. Staff Costs'!Q:Q,"&lt;&gt;Error")</f>
        <v>0</v>
      </c>
      <c r="H22" s="157">
        <f>SUMIFS('1. Staff Costs'!P:P,'1. Staff Costs'!C:C,B22,'1. Staff Costs'!I:I,$H$3,'1. Staff Costs'!Q:Q,"&lt;&gt;Error")</f>
        <v>0</v>
      </c>
      <c r="I22" s="157">
        <f>SUMIFS('1. Staff Costs'!R:R,'1. Staff Costs'!C:C,B22,'1. Staff Costs'!I:I,$H$3,'1. Staff Costs'!Q:Q,"&lt;&gt;Error")</f>
        <v>0</v>
      </c>
      <c r="J22" s="157">
        <f>SUMIFS('1. Staff Costs'!P:P,'1. Staff Costs'!C:C,B22,'1. Staff Costs'!I:I,$J$3,'1. Staff Costs'!Q:Q,"&lt;&gt;Error")</f>
        <v>0</v>
      </c>
      <c r="K22" s="157">
        <f>SUMIFS('1. Staff Costs'!R:R,'1. Staff Costs'!C:C,B22,'1. Staff Costs'!I:I,$J$3,'1. Staff Costs'!Q:Q,"&lt;&gt;Error")</f>
        <v>0</v>
      </c>
      <c r="L22" s="158">
        <f t="shared" si="0"/>
        <v>0</v>
      </c>
      <c r="M22" s="158">
        <f t="shared" si="1"/>
        <v>0</v>
      </c>
    </row>
    <row r="23" spans="2:13" x14ac:dyDescent="0.4">
      <c r="B23" s="180" t="s">
        <v>23</v>
      </c>
      <c r="C23" s="180" t="str">
        <f>IF('Final financial statement'!E41=0,"",'Final financial statement'!E41)</f>
        <v/>
      </c>
      <c r="D23" s="157">
        <f>SUMIFS('1. Staff Costs'!P:P,'1. Staff Costs'!C:C,B23,'1. Staff Costs'!I:I,$D$3,'1. Staff Costs'!Q:Q,"&lt;&gt;Error")</f>
        <v>0</v>
      </c>
      <c r="E23" s="157">
        <f>SUMIFS('1. Staff Costs'!R:R,'1. Staff Costs'!C:C,B23,'1. Staff Costs'!I:I,$D$3,'1. Staff Costs'!Q:Q,"&lt;&gt;Error")</f>
        <v>0</v>
      </c>
      <c r="F23" s="157">
        <f>SUMIFS('1. Staff Costs'!P:P,'1. Staff Costs'!C:C,B23,'1. Staff Costs'!I:I,$F$3,'1. Staff Costs'!Q:Q,"&lt;&gt;Error")</f>
        <v>0</v>
      </c>
      <c r="G23" s="157">
        <f>SUMIFS('1. Staff Costs'!R:R,'1. Staff Costs'!C:C,B23,'1. Staff Costs'!I:I,$F$3,'1. Staff Costs'!Q:Q,"&lt;&gt;Error")</f>
        <v>0</v>
      </c>
      <c r="H23" s="157">
        <f>SUMIFS('1. Staff Costs'!P:P,'1. Staff Costs'!C:C,B23,'1. Staff Costs'!I:I,$H$3,'1. Staff Costs'!Q:Q,"&lt;&gt;Error")</f>
        <v>0</v>
      </c>
      <c r="I23" s="157">
        <f>SUMIFS('1. Staff Costs'!R:R,'1. Staff Costs'!C:C,B23,'1. Staff Costs'!I:I,$H$3,'1. Staff Costs'!Q:Q,"&lt;&gt;Error")</f>
        <v>0</v>
      </c>
      <c r="J23" s="157">
        <f>SUMIFS('1. Staff Costs'!P:P,'1. Staff Costs'!C:C,B23,'1. Staff Costs'!I:I,$J$3,'1. Staff Costs'!Q:Q,"&lt;&gt;Error")</f>
        <v>0</v>
      </c>
      <c r="K23" s="157">
        <f>SUMIFS('1. Staff Costs'!R:R,'1. Staff Costs'!C:C,B23,'1. Staff Costs'!I:I,$J$3,'1. Staff Costs'!Q:Q,"&lt;&gt;Error")</f>
        <v>0</v>
      </c>
      <c r="L23" s="158">
        <f t="shared" si="0"/>
        <v>0</v>
      </c>
      <c r="M23" s="158">
        <f t="shared" si="1"/>
        <v>0</v>
      </c>
    </row>
    <row r="24" spans="2:13" x14ac:dyDescent="0.4">
      <c r="B24" s="180" t="s">
        <v>24</v>
      </c>
      <c r="C24" s="180" t="str">
        <f>IF('Final financial statement'!E42=0,"",'Final financial statement'!E42)</f>
        <v/>
      </c>
      <c r="D24" s="157">
        <f>SUMIFS('1. Staff Costs'!P:P,'1. Staff Costs'!C:C,B24,'1. Staff Costs'!I:I,$D$3,'1. Staff Costs'!Q:Q,"&lt;&gt;Error")</f>
        <v>0</v>
      </c>
      <c r="E24" s="157">
        <f>SUMIFS('1. Staff Costs'!R:R,'1. Staff Costs'!C:C,B24,'1. Staff Costs'!I:I,$D$3,'1. Staff Costs'!Q:Q,"&lt;&gt;Error")</f>
        <v>0</v>
      </c>
      <c r="F24" s="157">
        <f>SUMIFS('1. Staff Costs'!P:P,'1. Staff Costs'!C:C,B24,'1. Staff Costs'!I:I,$F$3,'1. Staff Costs'!Q:Q,"&lt;&gt;Error")</f>
        <v>0</v>
      </c>
      <c r="G24" s="157">
        <f>SUMIFS('1. Staff Costs'!R:R,'1. Staff Costs'!C:C,B24,'1. Staff Costs'!I:I,$F$3,'1. Staff Costs'!Q:Q,"&lt;&gt;Error")</f>
        <v>0</v>
      </c>
      <c r="H24" s="157">
        <f>SUMIFS('1. Staff Costs'!P:P,'1. Staff Costs'!C:C,B24,'1. Staff Costs'!I:I,$H$3,'1. Staff Costs'!Q:Q,"&lt;&gt;Error")</f>
        <v>0</v>
      </c>
      <c r="I24" s="157">
        <f>SUMIFS('1. Staff Costs'!R:R,'1. Staff Costs'!C:C,B24,'1. Staff Costs'!I:I,$H$3,'1. Staff Costs'!Q:Q,"&lt;&gt;Error")</f>
        <v>0</v>
      </c>
      <c r="J24" s="157">
        <f>SUMIFS('1. Staff Costs'!P:P,'1. Staff Costs'!C:C,B24,'1. Staff Costs'!I:I,$J$3,'1. Staff Costs'!Q:Q,"&lt;&gt;Error")</f>
        <v>0</v>
      </c>
      <c r="K24" s="157">
        <f>SUMIFS('1. Staff Costs'!R:R,'1. Staff Costs'!C:C,B24,'1. Staff Costs'!I:I,$J$3,'1. Staff Costs'!Q:Q,"&lt;&gt;Error")</f>
        <v>0</v>
      </c>
      <c r="L24" s="158">
        <f t="shared" si="0"/>
        <v>0</v>
      </c>
      <c r="M24" s="158">
        <f t="shared" si="1"/>
        <v>0</v>
      </c>
    </row>
    <row r="25" spans="2:13" x14ac:dyDescent="0.4">
      <c r="B25" s="180" t="s">
        <v>106</v>
      </c>
      <c r="C25" s="180" t="str">
        <f>IF('Final financial statement'!E43=0,"",'Final financial statement'!E43)</f>
        <v/>
      </c>
      <c r="D25" s="157">
        <f>SUMIFS('1. Staff Costs'!P:P,'1. Staff Costs'!C:C,B25,'1. Staff Costs'!I:I,$D$3,'1. Staff Costs'!Q:Q,"&lt;&gt;Error")</f>
        <v>0</v>
      </c>
      <c r="E25" s="157">
        <f>SUMIFS('1. Staff Costs'!R:R,'1. Staff Costs'!C:C,B25,'1. Staff Costs'!I:I,$D$3,'1. Staff Costs'!Q:Q,"&lt;&gt;Error")</f>
        <v>0</v>
      </c>
      <c r="F25" s="157">
        <f>SUMIFS('1. Staff Costs'!P:P,'1. Staff Costs'!C:C,B25,'1. Staff Costs'!I:I,$F$3,'1. Staff Costs'!Q:Q,"&lt;&gt;Error")</f>
        <v>0</v>
      </c>
      <c r="G25" s="157">
        <f>SUMIFS('1. Staff Costs'!R:R,'1. Staff Costs'!C:C,B25,'1. Staff Costs'!I:I,$F$3,'1. Staff Costs'!Q:Q,"&lt;&gt;Error")</f>
        <v>0</v>
      </c>
      <c r="H25" s="157">
        <f>SUMIFS('1. Staff Costs'!P:P,'1. Staff Costs'!C:C,B25,'1. Staff Costs'!I:I,$H$3,'1. Staff Costs'!Q:Q,"&lt;&gt;Error")</f>
        <v>0</v>
      </c>
      <c r="I25" s="157">
        <f>SUMIFS('1. Staff Costs'!R:R,'1. Staff Costs'!C:C,B25,'1. Staff Costs'!I:I,$H$3,'1. Staff Costs'!Q:Q,"&lt;&gt;Error")</f>
        <v>0</v>
      </c>
      <c r="J25" s="157">
        <f>SUMIFS('1. Staff Costs'!P:P,'1. Staff Costs'!C:C,B25,'1. Staff Costs'!I:I,$J$3,'1. Staff Costs'!Q:Q,"&lt;&gt;Error")</f>
        <v>0</v>
      </c>
      <c r="K25" s="157">
        <f>SUMIFS('1. Staff Costs'!R:R,'1. Staff Costs'!C:C,B25,'1. Staff Costs'!I:I,$J$3,'1. Staff Costs'!Q:Q,"&lt;&gt;Error")</f>
        <v>0</v>
      </c>
      <c r="L25" s="158">
        <f t="shared" si="0"/>
        <v>0</v>
      </c>
      <c r="M25" s="158">
        <f t="shared" si="1"/>
        <v>0</v>
      </c>
    </row>
    <row r="26" spans="2:13" x14ac:dyDescent="0.4">
      <c r="B26" s="180" t="s">
        <v>107</v>
      </c>
      <c r="C26" s="180" t="str">
        <f>IF('Final financial statement'!E44=0,"",'Final financial statement'!E44)</f>
        <v/>
      </c>
      <c r="D26" s="157">
        <f>SUMIFS('1. Staff Costs'!P:P,'1. Staff Costs'!C:C,B26,'1. Staff Costs'!I:I,$D$3,'1. Staff Costs'!Q:Q,"&lt;&gt;Error")</f>
        <v>0</v>
      </c>
      <c r="E26" s="157">
        <f>SUMIFS('1. Staff Costs'!R:R,'1. Staff Costs'!C:C,B26,'1. Staff Costs'!I:I,$D$3,'1. Staff Costs'!Q:Q,"&lt;&gt;Error")</f>
        <v>0</v>
      </c>
      <c r="F26" s="157">
        <f>SUMIFS('1. Staff Costs'!P:P,'1. Staff Costs'!C:C,B26,'1. Staff Costs'!I:I,$F$3,'1. Staff Costs'!Q:Q,"&lt;&gt;Error")</f>
        <v>0</v>
      </c>
      <c r="G26" s="157">
        <f>SUMIFS('1. Staff Costs'!R:R,'1. Staff Costs'!C:C,B26,'1. Staff Costs'!I:I,$F$3,'1. Staff Costs'!Q:Q,"&lt;&gt;Error")</f>
        <v>0</v>
      </c>
      <c r="H26" s="157">
        <f>SUMIFS('1. Staff Costs'!P:P,'1. Staff Costs'!C:C,B26,'1. Staff Costs'!I:I,$H$3,'1. Staff Costs'!Q:Q,"&lt;&gt;Error")</f>
        <v>0</v>
      </c>
      <c r="I26" s="157">
        <f>SUMIFS('1. Staff Costs'!R:R,'1. Staff Costs'!C:C,B26,'1. Staff Costs'!I:I,$H$3,'1. Staff Costs'!Q:Q,"&lt;&gt;Error")</f>
        <v>0</v>
      </c>
      <c r="J26" s="157">
        <f>SUMIFS('1. Staff Costs'!P:P,'1. Staff Costs'!C:C,B26,'1. Staff Costs'!I:I,$J$3,'1. Staff Costs'!Q:Q,"&lt;&gt;Error")</f>
        <v>0</v>
      </c>
      <c r="K26" s="157">
        <f>SUMIFS('1. Staff Costs'!R:R,'1. Staff Costs'!C:C,B26,'1. Staff Costs'!I:I,$J$3,'1. Staff Costs'!Q:Q,"&lt;&gt;Error")</f>
        <v>0</v>
      </c>
      <c r="L26" s="158">
        <f t="shared" si="0"/>
        <v>0</v>
      </c>
      <c r="M26" s="158">
        <f t="shared" si="1"/>
        <v>0</v>
      </c>
    </row>
    <row r="27" spans="2:13" x14ac:dyDescent="0.4">
      <c r="B27" s="180" t="s">
        <v>108</v>
      </c>
      <c r="C27" s="180" t="str">
        <f>IF('Final financial statement'!E45=0,"",'Final financial statement'!E45)</f>
        <v/>
      </c>
      <c r="D27" s="157">
        <f>SUMIFS('1. Staff Costs'!P:P,'1. Staff Costs'!C:C,B27,'1. Staff Costs'!I:I,$D$3,'1. Staff Costs'!Q:Q,"&lt;&gt;Error")</f>
        <v>0</v>
      </c>
      <c r="E27" s="157">
        <f>SUMIFS('1. Staff Costs'!R:R,'1. Staff Costs'!C:C,B27,'1. Staff Costs'!I:I,$D$3,'1. Staff Costs'!Q:Q,"&lt;&gt;Error")</f>
        <v>0</v>
      </c>
      <c r="F27" s="157">
        <f>SUMIFS('1. Staff Costs'!P:P,'1. Staff Costs'!C:C,B27,'1. Staff Costs'!I:I,$F$3,'1. Staff Costs'!Q:Q,"&lt;&gt;Error")</f>
        <v>0</v>
      </c>
      <c r="G27" s="157">
        <f>SUMIFS('1. Staff Costs'!R:R,'1. Staff Costs'!C:C,B27,'1. Staff Costs'!I:I,$F$3,'1. Staff Costs'!Q:Q,"&lt;&gt;Error")</f>
        <v>0</v>
      </c>
      <c r="H27" s="157">
        <f>SUMIFS('1. Staff Costs'!P:P,'1. Staff Costs'!C:C,B27,'1. Staff Costs'!I:I,$H$3,'1. Staff Costs'!Q:Q,"&lt;&gt;Error")</f>
        <v>0</v>
      </c>
      <c r="I27" s="157">
        <f>SUMIFS('1. Staff Costs'!R:R,'1. Staff Costs'!C:C,B27,'1. Staff Costs'!I:I,$H$3,'1. Staff Costs'!Q:Q,"&lt;&gt;Error")</f>
        <v>0</v>
      </c>
      <c r="J27" s="157">
        <f>SUMIFS('1. Staff Costs'!P:P,'1. Staff Costs'!C:C,B27,'1. Staff Costs'!I:I,$J$3,'1. Staff Costs'!Q:Q,"&lt;&gt;Error")</f>
        <v>0</v>
      </c>
      <c r="K27" s="157">
        <f>SUMIFS('1. Staff Costs'!R:R,'1. Staff Costs'!C:C,B27,'1. Staff Costs'!I:I,$J$3,'1. Staff Costs'!Q:Q,"&lt;&gt;Error")</f>
        <v>0</v>
      </c>
      <c r="L27" s="158">
        <f t="shared" si="0"/>
        <v>0</v>
      </c>
      <c r="M27" s="158">
        <f t="shared" si="1"/>
        <v>0</v>
      </c>
    </row>
    <row r="28" spans="2:13" x14ac:dyDescent="0.4">
      <c r="B28" s="180" t="s">
        <v>109</v>
      </c>
      <c r="C28" s="180" t="str">
        <f>IF('Final financial statement'!E46=0,"",'Final financial statement'!E46)</f>
        <v/>
      </c>
      <c r="D28" s="157">
        <f>SUMIFS('1. Staff Costs'!P:P,'1. Staff Costs'!C:C,B28,'1. Staff Costs'!I:I,$D$3,'1. Staff Costs'!Q:Q,"&lt;&gt;Error")</f>
        <v>0</v>
      </c>
      <c r="E28" s="157">
        <f>SUMIFS('1. Staff Costs'!R:R,'1. Staff Costs'!C:C,B28,'1. Staff Costs'!I:I,$D$3,'1. Staff Costs'!Q:Q,"&lt;&gt;Error")</f>
        <v>0</v>
      </c>
      <c r="F28" s="157">
        <f>SUMIFS('1. Staff Costs'!P:P,'1. Staff Costs'!C:C,B28,'1. Staff Costs'!I:I,$F$3,'1. Staff Costs'!Q:Q,"&lt;&gt;Error")</f>
        <v>0</v>
      </c>
      <c r="G28" s="157">
        <f>SUMIFS('1. Staff Costs'!R:R,'1. Staff Costs'!C:C,B28,'1. Staff Costs'!I:I,$F$3,'1. Staff Costs'!Q:Q,"&lt;&gt;Error")</f>
        <v>0</v>
      </c>
      <c r="H28" s="157">
        <f>SUMIFS('1. Staff Costs'!P:P,'1. Staff Costs'!C:C,B28,'1. Staff Costs'!I:I,$H$3,'1. Staff Costs'!Q:Q,"&lt;&gt;Error")</f>
        <v>0</v>
      </c>
      <c r="I28" s="157">
        <f>SUMIFS('1. Staff Costs'!R:R,'1. Staff Costs'!C:C,B28,'1. Staff Costs'!I:I,$H$3,'1. Staff Costs'!Q:Q,"&lt;&gt;Error")</f>
        <v>0</v>
      </c>
      <c r="J28" s="157">
        <f>SUMIFS('1. Staff Costs'!P:P,'1. Staff Costs'!C:C,B28,'1. Staff Costs'!I:I,$J$3,'1. Staff Costs'!Q:Q,"&lt;&gt;Error")</f>
        <v>0</v>
      </c>
      <c r="K28" s="157">
        <f>SUMIFS('1. Staff Costs'!R:R,'1. Staff Costs'!C:C,B28,'1. Staff Costs'!I:I,$J$3,'1. Staff Costs'!Q:Q,"&lt;&gt;Error")</f>
        <v>0</v>
      </c>
      <c r="L28" s="158">
        <f t="shared" si="0"/>
        <v>0</v>
      </c>
      <c r="M28" s="158">
        <f t="shared" si="1"/>
        <v>0</v>
      </c>
    </row>
    <row r="29" spans="2:13" x14ac:dyDescent="0.4">
      <c r="B29" s="180" t="s">
        <v>110</v>
      </c>
      <c r="C29" s="180" t="str">
        <f>IF('Final financial statement'!E47=0,"",'Final financial statement'!E47)</f>
        <v/>
      </c>
      <c r="D29" s="157">
        <f>SUMIFS('1. Staff Costs'!P:P,'1. Staff Costs'!C:C,B29,'1. Staff Costs'!I:I,$D$3,'1. Staff Costs'!Q:Q,"&lt;&gt;Error")</f>
        <v>0</v>
      </c>
      <c r="E29" s="157">
        <f>SUMIFS('1. Staff Costs'!R:R,'1. Staff Costs'!C:C,B29,'1. Staff Costs'!I:I,$D$3,'1. Staff Costs'!Q:Q,"&lt;&gt;Error")</f>
        <v>0</v>
      </c>
      <c r="F29" s="157">
        <f>SUMIFS('1. Staff Costs'!P:P,'1. Staff Costs'!C:C,B29,'1. Staff Costs'!I:I,$F$3,'1. Staff Costs'!Q:Q,"&lt;&gt;Error")</f>
        <v>0</v>
      </c>
      <c r="G29" s="157">
        <f>SUMIFS('1. Staff Costs'!R:R,'1. Staff Costs'!C:C,B29,'1. Staff Costs'!I:I,$F$3,'1. Staff Costs'!Q:Q,"&lt;&gt;Error")</f>
        <v>0</v>
      </c>
      <c r="H29" s="157">
        <f>SUMIFS('1. Staff Costs'!P:P,'1. Staff Costs'!C:C,B29,'1. Staff Costs'!I:I,$H$3,'1. Staff Costs'!Q:Q,"&lt;&gt;Error")</f>
        <v>0</v>
      </c>
      <c r="I29" s="157">
        <f>SUMIFS('1. Staff Costs'!R:R,'1. Staff Costs'!C:C,B29,'1. Staff Costs'!I:I,$H$3,'1. Staff Costs'!Q:Q,"&lt;&gt;Error")</f>
        <v>0</v>
      </c>
      <c r="J29" s="157">
        <f>SUMIFS('1. Staff Costs'!P:P,'1. Staff Costs'!C:C,B29,'1. Staff Costs'!I:I,$J$3,'1. Staff Costs'!Q:Q,"&lt;&gt;Error")</f>
        <v>0</v>
      </c>
      <c r="K29" s="157">
        <f>SUMIFS('1. Staff Costs'!R:R,'1. Staff Costs'!C:C,B29,'1. Staff Costs'!I:I,$J$3,'1. Staff Costs'!Q:Q,"&lt;&gt;Error")</f>
        <v>0</v>
      </c>
      <c r="L29" s="158">
        <f t="shared" si="0"/>
        <v>0</v>
      </c>
      <c r="M29" s="158">
        <f t="shared" si="1"/>
        <v>0</v>
      </c>
    </row>
    <row r="30" spans="2:13" x14ac:dyDescent="0.4">
      <c r="B30" s="180" t="s">
        <v>111</v>
      </c>
      <c r="C30" s="180" t="str">
        <f>IF('Final financial statement'!E48=0,"",'Final financial statement'!E48)</f>
        <v/>
      </c>
      <c r="D30" s="157">
        <f>SUMIFS('1. Staff Costs'!P:P,'1. Staff Costs'!C:C,B30,'1. Staff Costs'!I:I,$D$3,'1. Staff Costs'!Q:Q,"&lt;&gt;Error")</f>
        <v>0</v>
      </c>
      <c r="E30" s="157">
        <f>SUMIFS('1. Staff Costs'!R:R,'1. Staff Costs'!C:C,B30,'1. Staff Costs'!I:I,$D$3,'1. Staff Costs'!Q:Q,"&lt;&gt;Error")</f>
        <v>0</v>
      </c>
      <c r="F30" s="157">
        <f>SUMIFS('1. Staff Costs'!P:P,'1. Staff Costs'!C:C,B30,'1. Staff Costs'!I:I,$F$3,'1. Staff Costs'!Q:Q,"&lt;&gt;Error")</f>
        <v>0</v>
      </c>
      <c r="G30" s="157">
        <f>SUMIFS('1. Staff Costs'!R:R,'1. Staff Costs'!C:C,B30,'1. Staff Costs'!I:I,$F$3,'1. Staff Costs'!Q:Q,"&lt;&gt;Error")</f>
        <v>0</v>
      </c>
      <c r="H30" s="157">
        <f>SUMIFS('1. Staff Costs'!P:P,'1. Staff Costs'!C:C,B30,'1. Staff Costs'!I:I,$H$3,'1. Staff Costs'!Q:Q,"&lt;&gt;Error")</f>
        <v>0</v>
      </c>
      <c r="I30" s="157">
        <f>SUMIFS('1. Staff Costs'!R:R,'1. Staff Costs'!C:C,B30,'1. Staff Costs'!I:I,$H$3,'1. Staff Costs'!Q:Q,"&lt;&gt;Error")</f>
        <v>0</v>
      </c>
      <c r="J30" s="157">
        <f>SUMIFS('1. Staff Costs'!P:P,'1. Staff Costs'!C:C,B30,'1. Staff Costs'!I:I,$J$3,'1. Staff Costs'!Q:Q,"&lt;&gt;Error")</f>
        <v>0</v>
      </c>
      <c r="K30" s="157">
        <f>SUMIFS('1. Staff Costs'!R:R,'1. Staff Costs'!C:C,B30,'1. Staff Costs'!I:I,$J$3,'1. Staff Costs'!Q:Q,"&lt;&gt;Error")</f>
        <v>0</v>
      </c>
      <c r="L30" s="158">
        <f t="shared" si="0"/>
        <v>0</v>
      </c>
      <c r="M30" s="158">
        <f t="shared" si="1"/>
        <v>0</v>
      </c>
    </row>
    <row r="31" spans="2:13" x14ac:dyDescent="0.4">
      <c r="B31" s="180" t="s">
        <v>112</v>
      </c>
      <c r="C31" s="180" t="str">
        <f>IF('Final financial statement'!E49=0,"",'Final financial statement'!E49)</f>
        <v/>
      </c>
      <c r="D31" s="157">
        <f>SUMIFS('1. Staff Costs'!P:P,'1. Staff Costs'!C:C,B31,'1. Staff Costs'!I:I,$D$3,'1. Staff Costs'!Q:Q,"&lt;&gt;Error")</f>
        <v>0</v>
      </c>
      <c r="E31" s="157">
        <f>SUMIFS('1. Staff Costs'!R:R,'1. Staff Costs'!C:C,B31,'1. Staff Costs'!I:I,$D$3,'1. Staff Costs'!Q:Q,"&lt;&gt;Error")</f>
        <v>0</v>
      </c>
      <c r="F31" s="157">
        <f>SUMIFS('1. Staff Costs'!P:P,'1. Staff Costs'!C:C,B31,'1. Staff Costs'!I:I,$F$3,'1. Staff Costs'!Q:Q,"&lt;&gt;Error")</f>
        <v>0</v>
      </c>
      <c r="G31" s="157">
        <f>SUMIFS('1. Staff Costs'!R:R,'1. Staff Costs'!C:C,B31,'1. Staff Costs'!I:I,$F$3,'1. Staff Costs'!Q:Q,"&lt;&gt;Error")</f>
        <v>0</v>
      </c>
      <c r="H31" s="157">
        <f>SUMIFS('1. Staff Costs'!P:P,'1. Staff Costs'!C:C,B31,'1. Staff Costs'!I:I,$H$3,'1. Staff Costs'!Q:Q,"&lt;&gt;Error")</f>
        <v>0</v>
      </c>
      <c r="I31" s="157">
        <f>SUMIFS('1. Staff Costs'!R:R,'1. Staff Costs'!C:C,B31,'1. Staff Costs'!I:I,$H$3,'1. Staff Costs'!Q:Q,"&lt;&gt;Error")</f>
        <v>0</v>
      </c>
      <c r="J31" s="157">
        <f>SUMIFS('1. Staff Costs'!P:P,'1. Staff Costs'!C:C,B31,'1. Staff Costs'!I:I,$J$3,'1. Staff Costs'!Q:Q,"&lt;&gt;Error")</f>
        <v>0</v>
      </c>
      <c r="K31" s="157">
        <f>SUMIFS('1. Staff Costs'!R:R,'1. Staff Costs'!C:C,B31,'1. Staff Costs'!I:I,$J$3,'1. Staff Costs'!Q:Q,"&lt;&gt;Error")</f>
        <v>0</v>
      </c>
      <c r="L31" s="158">
        <f t="shared" si="0"/>
        <v>0</v>
      </c>
      <c r="M31" s="158">
        <f t="shared" si="1"/>
        <v>0</v>
      </c>
    </row>
    <row r="32" spans="2:13" x14ac:dyDescent="0.4">
      <c r="B32" s="180" t="s">
        <v>113</v>
      </c>
      <c r="C32" s="180" t="str">
        <f>IF('Final financial statement'!E50=0,"",'Final financial statement'!E50)</f>
        <v/>
      </c>
      <c r="D32" s="157">
        <f>SUMIFS('1. Staff Costs'!P:P,'1. Staff Costs'!C:C,B32,'1. Staff Costs'!I:I,$D$3,'1. Staff Costs'!Q:Q,"&lt;&gt;Error")</f>
        <v>0</v>
      </c>
      <c r="E32" s="157">
        <f>SUMIFS('1. Staff Costs'!R:R,'1. Staff Costs'!C:C,B32,'1. Staff Costs'!I:I,$D$3,'1. Staff Costs'!Q:Q,"&lt;&gt;Error")</f>
        <v>0</v>
      </c>
      <c r="F32" s="157">
        <f>SUMIFS('1. Staff Costs'!P:P,'1. Staff Costs'!C:C,B32,'1. Staff Costs'!I:I,$F$3,'1. Staff Costs'!Q:Q,"&lt;&gt;Error")</f>
        <v>0</v>
      </c>
      <c r="G32" s="157">
        <f>SUMIFS('1. Staff Costs'!R:R,'1. Staff Costs'!C:C,B32,'1. Staff Costs'!I:I,$F$3,'1. Staff Costs'!Q:Q,"&lt;&gt;Error")</f>
        <v>0</v>
      </c>
      <c r="H32" s="157">
        <f>SUMIFS('1. Staff Costs'!P:P,'1. Staff Costs'!C:C,B32,'1. Staff Costs'!I:I,$H$3,'1. Staff Costs'!Q:Q,"&lt;&gt;Error")</f>
        <v>0</v>
      </c>
      <c r="I32" s="157">
        <f>SUMIFS('1. Staff Costs'!R:R,'1. Staff Costs'!C:C,B32,'1. Staff Costs'!I:I,$H$3,'1. Staff Costs'!Q:Q,"&lt;&gt;Error")</f>
        <v>0</v>
      </c>
      <c r="J32" s="157">
        <f>SUMIFS('1. Staff Costs'!P:P,'1. Staff Costs'!C:C,B32,'1. Staff Costs'!I:I,$J$3,'1. Staff Costs'!Q:Q,"&lt;&gt;Error")</f>
        <v>0</v>
      </c>
      <c r="K32" s="157">
        <f>SUMIFS('1. Staff Costs'!R:R,'1. Staff Costs'!C:C,B32,'1. Staff Costs'!I:I,$J$3,'1. Staff Costs'!Q:Q,"&lt;&gt;Error")</f>
        <v>0</v>
      </c>
      <c r="L32" s="158">
        <f t="shared" si="0"/>
        <v>0</v>
      </c>
      <c r="M32" s="158">
        <f t="shared" si="1"/>
        <v>0</v>
      </c>
    </row>
    <row r="33" spans="2:13" x14ac:dyDescent="0.4">
      <c r="B33" s="180" t="s">
        <v>114</v>
      </c>
      <c r="C33" s="180" t="str">
        <f>IF('Final financial statement'!E51=0,"",'Final financial statement'!E51)</f>
        <v/>
      </c>
      <c r="D33" s="157">
        <f>SUMIFS('1. Staff Costs'!P:P,'1. Staff Costs'!C:C,B33,'1. Staff Costs'!I:I,$D$3,'1. Staff Costs'!Q:Q,"&lt;&gt;Error")</f>
        <v>0</v>
      </c>
      <c r="E33" s="157">
        <f>SUMIFS('1. Staff Costs'!R:R,'1. Staff Costs'!C:C,B33,'1. Staff Costs'!I:I,$D$3,'1. Staff Costs'!Q:Q,"&lt;&gt;Error")</f>
        <v>0</v>
      </c>
      <c r="F33" s="157">
        <f>SUMIFS('1. Staff Costs'!P:P,'1. Staff Costs'!C:C,B33,'1. Staff Costs'!I:I,$F$3,'1. Staff Costs'!Q:Q,"&lt;&gt;Error")</f>
        <v>0</v>
      </c>
      <c r="G33" s="157">
        <f>SUMIFS('1. Staff Costs'!R:R,'1. Staff Costs'!C:C,B33,'1. Staff Costs'!I:I,$F$3,'1. Staff Costs'!Q:Q,"&lt;&gt;Error")</f>
        <v>0</v>
      </c>
      <c r="H33" s="157">
        <f>SUMIFS('1. Staff Costs'!P:P,'1. Staff Costs'!C:C,B33,'1. Staff Costs'!I:I,$H$3,'1. Staff Costs'!Q:Q,"&lt;&gt;Error")</f>
        <v>0</v>
      </c>
      <c r="I33" s="157">
        <f>SUMIFS('1. Staff Costs'!R:R,'1. Staff Costs'!C:C,B33,'1. Staff Costs'!I:I,$H$3,'1. Staff Costs'!Q:Q,"&lt;&gt;Error")</f>
        <v>0</v>
      </c>
      <c r="J33" s="157">
        <f>SUMIFS('1. Staff Costs'!P:P,'1. Staff Costs'!C:C,B33,'1. Staff Costs'!I:I,$J$3,'1. Staff Costs'!Q:Q,"&lt;&gt;Error")</f>
        <v>0</v>
      </c>
      <c r="K33" s="157">
        <f>SUMIFS('1. Staff Costs'!R:R,'1. Staff Costs'!C:C,B33,'1. Staff Costs'!I:I,$J$3,'1. Staff Costs'!Q:Q,"&lt;&gt;Error")</f>
        <v>0</v>
      </c>
      <c r="L33" s="158">
        <f t="shared" si="0"/>
        <v>0</v>
      </c>
      <c r="M33" s="158">
        <f t="shared" si="1"/>
        <v>0</v>
      </c>
    </row>
    <row r="34" spans="2:13" x14ac:dyDescent="0.4">
      <c r="B34" s="180" t="s">
        <v>115</v>
      </c>
      <c r="C34" s="180" t="str">
        <f>IF('Final financial statement'!E52=0,"",'Final financial statement'!E52)</f>
        <v/>
      </c>
      <c r="D34" s="157">
        <f>SUMIFS('1. Staff Costs'!P:P,'1. Staff Costs'!C:C,B34,'1. Staff Costs'!I:I,$D$3,'1. Staff Costs'!Q:Q,"&lt;&gt;Error")</f>
        <v>0</v>
      </c>
      <c r="E34" s="157">
        <f>SUMIFS('1. Staff Costs'!R:R,'1. Staff Costs'!C:C,B34,'1. Staff Costs'!I:I,$D$3,'1. Staff Costs'!Q:Q,"&lt;&gt;Error")</f>
        <v>0</v>
      </c>
      <c r="F34" s="157">
        <f>SUMIFS('1. Staff Costs'!P:P,'1. Staff Costs'!C:C,B34,'1. Staff Costs'!I:I,$F$3,'1. Staff Costs'!Q:Q,"&lt;&gt;Error")</f>
        <v>0</v>
      </c>
      <c r="G34" s="157">
        <f>SUMIFS('1. Staff Costs'!R:R,'1. Staff Costs'!C:C,B34,'1. Staff Costs'!I:I,$F$3,'1. Staff Costs'!Q:Q,"&lt;&gt;Error")</f>
        <v>0</v>
      </c>
      <c r="H34" s="157">
        <f>SUMIFS('1. Staff Costs'!P:P,'1. Staff Costs'!C:C,B34,'1. Staff Costs'!I:I,$H$3,'1. Staff Costs'!Q:Q,"&lt;&gt;Error")</f>
        <v>0</v>
      </c>
      <c r="I34" s="157">
        <f>SUMIFS('1. Staff Costs'!R:R,'1. Staff Costs'!C:C,B34,'1. Staff Costs'!I:I,$H$3,'1. Staff Costs'!Q:Q,"&lt;&gt;Error")</f>
        <v>0</v>
      </c>
      <c r="J34" s="157">
        <f>SUMIFS('1. Staff Costs'!P:P,'1. Staff Costs'!C:C,B34,'1. Staff Costs'!I:I,$J$3,'1. Staff Costs'!Q:Q,"&lt;&gt;Error")</f>
        <v>0</v>
      </c>
      <c r="K34" s="157">
        <f>SUMIFS('1. Staff Costs'!R:R,'1. Staff Costs'!C:C,B34,'1. Staff Costs'!I:I,$J$3,'1. Staff Costs'!Q:Q,"&lt;&gt;Error")</f>
        <v>0</v>
      </c>
      <c r="L34" s="158">
        <f t="shared" si="0"/>
        <v>0</v>
      </c>
      <c r="M34" s="158">
        <f t="shared" si="1"/>
        <v>0</v>
      </c>
    </row>
    <row r="35" spans="2:13" x14ac:dyDescent="0.4">
      <c r="B35" s="180" t="s">
        <v>116</v>
      </c>
      <c r="C35" s="180" t="str">
        <f>IF('Final financial statement'!E53=0,"",'Final financial statement'!E53)</f>
        <v/>
      </c>
      <c r="D35" s="157">
        <f>SUMIFS('1. Staff Costs'!P:P,'1. Staff Costs'!C:C,B35,'1. Staff Costs'!I:I,$D$3,'1. Staff Costs'!Q:Q,"&lt;&gt;Error")</f>
        <v>0</v>
      </c>
      <c r="E35" s="157">
        <f>SUMIFS('1. Staff Costs'!R:R,'1. Staff Costs'!C:C,B35,'1. Staff Costs'!I:I,$D$3,'1. Staff Costs'!Q:Q,"&lt;&gt;Error")</f>
        <v>0</v>
      </c>
      <c r="F35" s="157">
        <f>SUMIFS('1. Staff Costs'!P:P,'1. Staff Costs'!C:C,B35,'1. Staff Costs'!I:I,$F$3,'1. Staff Costs'!Q:Q,"&lt;&gt;Error")</f>
        <v>0</v>
      </c>
      <c r="G35" s="157">
        <f>SUMIFS('1. Staff Costs'!R:R,'1. Staff Costs'!C:C,B35,'1. Staff Costs'!I:I,$F$3,'1. Staff Costs'!Q:Q,"&lt;&gt;Error")</f>
        <v>0</v>
      </c>
      <c r="H35" s="157">
        <f>SUMIFS('1. Staff Costs'!P:P,'1. Staff Costs'!C:C,B35,'1. Staff Costs'!I:I,$H$3,'1. Staff Costs'!Q:Q,"&lt;&gt;Error")</f>
        <v>0</v>
      </c>
      <c r="I35" s="157">
        <f>SUMIFS('1. Staff Costs'!R:R,'1. Staff Costs'!C:C,B35,'1. Staff Costs'!I:I,$H$3,'1. Staff Costs'!Q:Q,"&lt;&gt;Error")</f>
        <v>0</v>
      </c>
      <c r="J35" s="157">
        <f>SUMIFS('1. Staff Costs'!P:P,'1. Staff Costs'!C:C,B35,'1. Staff Costs'!I:I,$J$3,'1. Staff Costs'!Q:Q,"&lt;&gt;Error")</f>
        <v>0</v>
      </c>
      <c r="K35" s="157">
        <f>SUMIFS('1. Staff Costs'!R:R,'1. Staff Costs'!C:C,B35,'1. Staff Costs'!I:I,$J$3,'1. Staff Costs'!Q:Q,"&lt;&gt;Error")</f>
        <v>0</v>
      </c>
      <c r="L35" s="158">
        <f t="shared" si="0"/>
        <v>0</v>
      </c>
      <c r="M35" s="158">
        <f t="shared" si="1"/>
        <v>0</v>
      </c>
    </row>
    <row r="36" spans="2:13" x14ac:dyDescent="0.4">
      <c r="B36" s="180" t="s">
        <v>117</v>
      </c>
      <c r="C36" s="180" t="str">
        <f>IF('Final financial statement'!E54=0,"",'Final financial statement'!E54)</f>
        <v/>
      </c>
      <c r="D36" s="157">
        <f>SUMIFS('1. Staff Costs'!P:P,'1. Staff Costs'!C:C,B36,'1. Staff Costs'!I:I,$D$3,'1. Staff Costs'!Q:Q,"&lt;&gt;Error")</f>
        <v>0</v>
      </c>
      <c r="E36" s="157">
        <f>SUMIFS('1. Staff Costs'!R:R,'1. Staff Costs'!C:C,B36,'1. Staff Costs'!I:I,$D$3,'1. Staff Costs'!Q:Q,"&lt;&gt;Error")</f>
        <v>0</v>
      </c>
      <c r="F36" s="157">
        <f>SUMIFS('1. Staff Costs'!P:P,'1. Staff Costs'!C:C,B36,'1. Staff Costs'!I:I,$F$3,'1. Staff Costs'!Q:Q,"&lt;&gt;Error")</f>
        <v>0</v>
      </c>
      <c r="G36" s="157">
        <f>SUMIFS('1. Staff Costs'!R:R,'1. Staff Costs'!C:C,B36,'1. Staff Costs'!I:I,$F$3,'1. Staff Costs'!Q:Q,"&lt;&gt;Error")</f>
        <v>0</v>
      </c>
      <c r="H36" s="157">
        <f>SUMIFS('1. Staff Costs'!P:P,'1. Staff Costs'!C:C,B36,'1. Staff Costs'!I:I,$H$3,'1. Staff Costs'!Q:Q,"&lt;&gt;Error")</f>
        <v>0</v>
      </c>
      <c r="I36" s="157">
        <f>SUMIFS('1. Staff Costs'!R:R,'1. Staff Costs'!C:C,B36,'1. Staff Costs'!I:I,$H$3,'1. Staff Costs'!Q:Q,"&lt;&gt;Error")</f>
        <v>0</v>
      </c>
      <c r="J36" s="157">
        <f>SUMIFS('1. Staff Costs'!P:P,'1. Staff Costs'!C:C,B36,'1. Staff Costs'!I:I,$J$3,'1. Staff Costs'!Q:Q,"&lt;&gt;Error")</f>
        <v>0</v>
      </c>
      <c r="K36" s="157">
        <f>SUMIFS('1. Staff Costs'!R:R,'1. Staff Costs'!C:C,B36,'1. Staff Costs'!I:I,$J$3,'1. Staff Costs'!Q:Q,"&lt;&gt;Error")</f>
        <v>0</v>
      </c>
      <c r="L36" s="158">
        <f t="shared" si="0"/>
        <v>0</v>
      </c>
      <c r="M36" s="158">
        <f t="shared" si="1"/>
        <v>0</v>
      </c>
    </row>
    <row r="37" spans="2:13" x14ac:dyDescent="0.4">
      <c r="B37" s="180" t="s">
        <v>118</v>
      </c>
      <c r="C37" s="180" t="str">
        <f>IF('Final financial statement'!E55=0,"",'Final financial statement'!E55)</f>
        <v/>
      </c>
      <c r="D37" s="157">
        <f>SUMIFS('1. Staff Costs'!P:P,'1. Staff Costs'!C:C,B37,'1. Staff Costs'!I:I,$D$3,'1. Staff Costs'!Q:Q,"&lt;&gt;Error")</f>
        <v>0</v>
      </c>
      <c r="E37" s="157">
        <f>SUMIFS('1. Staff Costs'!R:R,'1. Staff Costs'!C:C,B37,'1. Staff Costs'!I:I,$D$3,'1. Staff Costs'!Q:Q,"&lt;&gt;Error")</f>
        <v>0</v>
      </c>
      <c r="F37" s="157">
        <f>SUMIFS('1. Staff Costs'!P:P,'1. Staff Costs'!C:C,B37,'1. Staff Costs'!I:I,$F$3,'1. Staff Costs'!Q:Q,"&lt;&gt;Error")</f>
        <v>0</v>
      </c>
      <c r="G37" s="157">
        <f>SUMIFS('1. Staff Costs'!R:R,'1. Staff Costs'!C:C,B37,'1. Staff Costs'!I:I,$F$3,'1. Staff Costs'!Q:Q,"&lt;&gt;Error")</f>
        <v>0</v>
      </c>
      <c r="H37" s="157">
        <f>SUMIFS('1. Staff Costs'!P:P,'1. Staff Costs'!C:C,B37,'1. Staff Costs'!I:I,$H$3,'1. Staff Costs'!Q:Q,"&lt;&gt;Error")</f>
        <v>0</v>
      </c>
      <c r="I37" s="157">
        <f>SUMIFS('1. Staff Costs'!R:R,'1. Staff Costs'!C:C,B37,'1. Staff Costs'!I:I,$H$3,'1. Staff Costs'!Q:Q,"&lt;&gt;Error")</f>
        <v>0</v>
      </c>
      <c r="J37" s="157">
        <f>SUMIFS('1. Staff Costs'!P:P,'1. Staff Costs'!C:C,B37,'1. Staff Costs'!I:I,$J$3,'1. Staff Costs'!Q:Q,"&lt;&gt;Error")</f>
        <v>0</v>
      </c>
      <c r="K37" s="157">
        <f>SUMIFS('1. Staff Costs'!R:R,'1. Staff Costs'!C:C,B37,'1. Staff Costs'!I:I,$J$3,'1. Staff Costs'!Q:Q,"&lt;&gt;Error")</f>
        <v>0</v>
      </c>
      <c r="L37" s="158">
        <f t="shared" si="0"/>
        <v>0</v>
      </c>
      <c r="M37" s="158">
        <f t="shared" si="1"/>
        <v>0</v>
      </c>
    </row>
    <row r="38" spans="2:13" x14ac:dyDescent="0.4">
      <c r="B38" s="180" t="s">
        <v>119</v>
      </c>
      <c r="C38" s="180" t="str">
        <f>IF('Final financial statement'!E56=0,"",'Final financial statement'!E56)</f>
        <v/>
      </c>
      <c r="D38" s="157">
        <f>SUMIFS('1. Staff Costs'!P:P,'1. Staff Costs'!C:C,B38,'1. Staff Costs'!I:I,$D$3,'1. Staff Costs'!Q:Q,"&lt;&gt;Error")</f>
        <v>0</v>
      </c>
      <c r="E38" s="157">
        <f>SUMIFS('1. Staff Costs'!R:R,'1. Staff Costs'!C:C,B38,'1. Staff Costs'!I:I,$D$3,'1. Staff Costs'!Q:Q,"&lt;&gt;Error")</f>
        <v>0</v>
      </c>
      <c r="F38" s="157">
        <f>SUMIFS('1. Staff Costs'!P:P,'1. Staff Costs'!C:C,B38,'1. Staff Costs'!I:I,$F$3,'1. Staff Costs'!Q:Q,"&lt;&gt;Error")</f>
        <v>0</v>
      </c>
      <c r="G38" s="157">
        <f>SUMIFS('1. Staff Costs'!R:R,'1. Staff Costs'!C:C,B38,'1. Staff Costs'!I:I,$F$3,'1. Staff Costs'!Q:Q,"&lt;&gt;Error")</f>
        <v>0</v>
      </c>
      <c r="H38" s="157">
        <f>SUMIFS('1. Staff Costs'!P:P,'1. Staff Costs'!C:C,B38,'1. Staff Costs'!I:I,$H$3,'1. Staff Costs'!Q:Q,"&lt;&gt;Error")</f>
        <v>0</v>
      </c>
      <c r="I38" s="157">
        <f>SUMIFS('1. Staff Costs'!R:R,'1. Staff Costs'!C:C,B38,'1. Staff Costs'!I:I,$H$3,'1. Staff Costs'!Q:Q,"&lt;&gt;Error")</f>
        <v>0</v>
      </c>
      <c r="J38" s="157">
        <f>SUMIFS('1. Staff Costs'!P:P,'1. Staff Costs'!C:C,B38,'1. Staff Costs'!I:I,$J$3,'1. Staff Costs'!Q:Q,"&lt;&gt;Error")</f>
        <v>0</v>
      </c>
      <c r="K38" s="157">
        <f>SUMIFS('1. Staff Costs'!R:R,'1. Staff Costs'!C:C,B38,'1. Staff Costs'!I:I,$J$3,'1. Staff Costs'!Q:Q,"&lt;&gt;Error")</f>
        <v>0</v>
      </c>
      <c r="L38" s="158">
        <f t="shared" si="0"/>
        <v>0</v>
      </c>
      <c r="M38" s="158">
        <f t="shared" si="1"/>
        <v>0</v>
      </c>
    </row>
    <row r="39" spans="2:13" x14ac:dyDescent="0.4">
      <c r="B39" s="180" t="s">
        <v>120</v>
      </c>
      <c r="C39" s="180" t="str">
        <f>IF('Final financial statement'!E57=0,"",'Final financial statement'!E57)</f>
        <v/>
      </c>
      <c r="D39" s="157">
        <f>SUMIFS('1. Staff Costs'!P:P,'1. Staff Costs'!C:C,B39,'1. Staff Costs'!I:I,$D$3,'1. Staff Costs'!Q:Q,"&lt;&gt;Error")</f>
        <v>0</v>
      </c>
      <c r="E39" s="157">
        <f>SUMIFS('1. Staff Costs'!R:R,'1. Staff Costs'!C:C,B39,'1. Staff Costs'!I:I,$D$3,'1. Staff Costs'!Q:Q,"&lt;&gt;Error")</f>
        <v>0</v>
      </c>
      <c r="F39" s="157">
        <f>SUMIFS('1. Staff Costs'!P:P,'1. Staff Costs'!C:C,B39,'1. Staff Costs'!I:I,$F$3,'1. Staff Costs'!Q:Q,"&lt;&gt;Error")</f>
        <v>0</v>
      </c>
      <c r="G39" s="157">
        <f>SUMIFS('1. Staff Costs'!R:R,'1. Staff Costs'!C:C,B39,'1. Staff Costs'!I:I,$F$3,'1. Staff Costs'!Q:Q,"&lt;&gt;Error")</f>
        <v>0</v>
      </c>
      <c r="H39" s="157">
        <f>SUMIFS('1. Staff Costs'!P:P,'1. Staff Costs'!C:C,B39,'1. Staff Costs'!I:I,$H$3,'1. Staff Costs'!Q:Q,"&lt;&gt;Error")</f>
        <v>0</v>
      </c>
      <c r="I39" s="157">
        <f>SUMIFS('1. Staff Costs'!R:R,'1. Staff Costs'!C:C,B39,'1. Staff Costs'!I:I,$H$3,'1. Staff Costs'!Q:Q,"&lt;&gt;Error")</f>
        <v>0</v>
      </c>
      <c r="J39" s="157">
        <f>SUMIFS('1. Staff Costs'!P:P,'1. Staff Costs'!C:C,B39,'1. Staff Costs'!I:I,$J$3,'1. Staff Costs'!Q:Q,"&lt;&gt;Error")</f>
        <v>0</v>
      </c>
      <c r="K39" s="157">
        <f>SUMIFS('1. Staff Costs'!R:R,'1. Staff Costs'!C:C,B39,'1. Staff Costs'!I:I,$J$3,'1. Staff Costs'!Q:Q,"&lt;&gt;Error")</f>
        <v>0</v>
      </c>
      <c r="L39" s="158">
        <f t="shared" si="0"/>
        <v>0</v>
      </c>
      <c r="M39" s="158">
        <f t="shared" si="1"/>
        <v>0</v>
      </c>
    </row>
    <row r="40" spans="2:13" x14ac:dyDescent="0.4">
      <c r="B40" s="180" t="s">
        <v>121</v>
      </c>
      <c r="C40" s="180" t="str">
        <f>IF('Final financial statement'!E58=0,"",'Final financial statement'!E58)</f>
        <v/>
      </c>
      <c r="D40" s="157">
        <f>SUMIFS('1. Staff Costs'!P:P,'1. Staff Costs'!C:C,B40,'1. Staff Costs'!I:I,$D$3,'1. Staff Costs'!Q:Q,"&lt;&gt;Error")</f>
        <v>0</v>
      </c>
      <c r="E40" s="157">
        <f>SUMIFS('1. Staff Costs'!R:R,'1. Staff Costs'!C:C,B40,'1. Staff Costs'!I:I,$D$3,'1. Staff Costs'!Q:Q,"&lt;&gt;Error")</f>
        <v>0</v>
      </c>
      <c r="F40" s="157">
        <f>SUMIFS('1. Staff Costs'!P:P,'1. Staff Costs'!C:C,B40,'1. Staff Costs'!I:I,$F$3,'1. Staff Costs'!Q:Q,"&lt;&gt;Error")</f>
        <v>0</v>
      </c>
      <c r="G40" s="157">
        <f>SUMIFS('1. Staff Costs'!R:R,'1. Staff Costs'!C:C,B40,'1. Staff Costs'!I:I,$F$3,'1. Staff Costs'!Q:Q,"&lt;&gt;Error")</f>
        <v>0</v>
      </c>
      <c r="H40" s="157">
        <f>SUMIFS('1. Staff Costs'!P:P,'1. Staff Costs'!C:C,B40,'1. Staff Costs'!I:I,$H$3,'1. Staff Costs'!Q:Q,"&lt;&gt;Error")</f>
        <v>0</v>
      </c>
      <c r="I40" s="157">
        <f>SUMIFS('1. Staff Costs'!R:R,'1. Staff Costs'!C:C,B40,'1. Staff Costs'!I:I,$H$3,'1. Staff Costs'!Q:Q,"&lt;&gt;Error")</f>
        <v>0</v>
      </c>
      <c r="J40" s="157">
        <f>SUMIFS('1. Staff Costs'!P:P,'1. Staff Costs'!C:C,B40,'1. Staff Costs'!I:I,$J$3,'1. Staff Costs'!Q:Q,"&lt;&gt;Error")</f>
        <v>0</v>
      </c>
      <c r="K40" s="157">
        <f>SUMIFS('1. Staff Costs'!R:R,'1. Staff Costs'!C:C,B40,'1. Staff Costs'!I:I,$J$3,'1. Staff Costs'!Q:Q,"&lt;&gt;Error")</f>
        <v>0</v>
      </c>
      <c r="L40" s="158">
        <f t="shared" si="0"/>
        <v>0</v>
      </c>
      <c r="M40" s="158">
        <f t="shared" si="1"/>
        <v>0</v>
      </c>
    </row>
    <row r="41" spans="2:13" x14ac:dyDescent="0.4">
      <c r="B41" s="180" t="s">
        <v>122</v>
      </c>
      <c r="C41" s="180" t="str">
        <f>IF('Final financial statement'!E59=0,"",'Final financial statement'!E59)</f>
        <v/>
      </c>
      <c r="D41" s="157">
        <f>SUMIFS('1. Staff Costs'!P:P,'1. Staff Costs'!C:C,B41,'1. Staff Costs'!I:I,$D$3,'1. Staff Costs'!Q:Q,"&lt;&gt;Error")</f>
        <v>0</v>
      </c>
      <c r="E41" s="157">
        <f>SUMIFS('1. Staff Costs'!R:R,'1. Staff Costs'!C:C,B41,'1. Staff Costs'!I:I,$D$3,'1. Staff Costs'!Q:Q,"&lt;&gt;Error")</f>
        <v>0</v>
      </c>
      <c r="F41" s="157">
        <f>SUMIFS('1. Staff Costs'!P:P,'1. Staff Costs'!C:C,B41,'1. Staff Costs'!I:I,$F$3,'1. Staff Costs'!Q:Q,"&lt;&gt;Error")</f>
        <v>0</v>
      </c>
      <c r="G41" s="157">
        <f>SUMIFS('1. Staff Costs'!R:R,'1. Staff Costs'!C:C,B41,'1. Staff Costs'!I:I,$F$3,'1. Staff Costs'!Q:Q,"&lt;&gt;Error")</f>
        <v>0</v>
      </c>
      <c r="H41" s="157">
        <f>SUMIFS('1. Staff Costs'!P:P,'1. Staff Costs'!C:C,B41,'1. Staff Costs'!I:I,$H$3,'1. Staff Costs'!Q:Q,"&lt;&gt;Error")</f>
        <v>0</v>
      </c>
      <c r="I41" s="157">
        <f>SUMIFS('1. Staff Costs'!R:R,'1. Staff Costs'!C:C,B41,'1. Staff Costs'!I:I,$H$3,'1. Staff Costs'!Q:Q,"&lt;&gt;Error")</f>
        <v>0</v>
      </c>
      <c r="J41" s="157">
        <f>SUMIFS('1. Staff Costs'!P:P,'1. Staff Costs'!C:C,B41,'1. Staff Costs'!I:I,$J$3,'1. Staff Costs'!Q:Q,"&lt;&gt;Error")</f>
        <v>0</v>
      </c>
      <c r="K41" s="157">
        <f>SUMIFS('1. Staff Costs'!R:R,'1. Staff Costs'!C:C,B41,'1. Staff Costs'!I:I,$J$3,'1. Staff Costs'!Q:Q,"&lt;&gt;Error")</f>
        <v>0</v>
      </c>
      <c r="L41" s="158">
        <f t="shared" si="0"/>
        <v>0</v>
      </c>
      <c r="M41" s="158">
        <f t="shared" si="1"/>
        <v>0</v>
      </c>
    </row>
    <row r="42" spans="2:13" x14ac:dyDescent="0.4">
      <c r="B42" s="180" t="s">
        <v>123</v>
      </c>
      <c r="C42" s="180" t="str">
        <f>IF('Final financial statement'!E60=0,"",'Final financial statement'!E60)</f>
        <v/>
      </c>
      <c r="D42" s="157">
        <f>SUMIFS('1. Staff Costs'!P:P,'1. Staff Costs'!C:C,B42,'1. Staff Costs'!I:I,$D$3,'1. Staff Costs'!Q:Q,"&lt;&gt;Error")</f>
        <v>0</v>
      </c>
      <c r="E42" s="157">
        <f>SUMIFS('1. Staff Costs'!R:R,'1. Staff Costs'!C:C,B42,'1. Staff Costs'!I:I,$D$3,'1. Staff Costs'!Q:Q,"&lt;&gt;Error")</f>
        <v>0</v>
      </c>
      <c r="F42" s="157">
        <f>SUMIFS('1. Staff Costs'!P:P,'1. Staff Costs'!C:C,B42,'1. Staff Costs'!I:I,$F$3,'1. Staff Costs'!Q:Q,"&lt;&gt;Error")</f>
        <v>0</v>
      </c>
      <c r="G42" s="157">
        <f>SUMIFS('1. Staff Costs'!R:R,'1. Staff Costs'!C:C,B42,'1. Staff Costs'!I:I,$F$3,'1. Staff Costs'!Q:Q,"&lt;&gt;Error")</f>
        <v>0</v>
      </c>
      <c r="H42" s="157">
        <f>SUMIFS('1. Staff Costs'!P:P,'1. Staff Costs'!C:C,B42,'1. Staff Costs'!I:I,$H$3,'1. Staff Costs'!Q:Q,"&lt;&gt;Error")</f>
        <v>0</v>
      </c>
      <c r="I42" s="157">
        <f>SUMIFS('1. Staff Costs'!R:R,'1. Staff Costs'!C:C,B42,'1. Staff Costs'!I:I,$H$3,'1. Staff Costs'!Q:Q,"&lt;&gt;Error")</f>
        <v>0</v>
      </c>
      <c r="J42" s="157">
        <f>SUMIFS('1. Staff Costs'!P:P,'1. Staff Costs'!C:C,B42,'1. Staff Costs'!I:I,$J$3,'1. Staff Costs'!Q:Q,"&lt;&gt;Error")</f>
        <v>0</v>
      </c>
      <c r="K42" s="157">
        <f>SUMIFS('1. Staff Costs'!R:R,'1. Staff Costs'!C:C,B42,'1. Staff Costs'!I:I,$J$3,'1. Staff Costs'!Q:Q,"&lt;&gt;Error")</f>
        <v>0</v>
      </c>
      <c r="L42" s="158">
        <f t="shared" si="0"/>
        <v>0</v>
      </c>
      <c r="M42" s="158">
        <f t="shared" si="1"/>
        <v>0</v>
      </c>
    </row>
    <row r="43" spans="2:13" x14ac:dyDescent="0.4">
      <c r="B43" s="180" t="s">
        <v>124</v>
      </c>
      <c r="C43" s="180" t="str">
        <f>IF('Final financial statement'!E61=0,"",'Final financial statement'!E61)</f>
        <v/>
      </c>
      <c r="D43" s="157">
        <f>SUMIFS('1. Staff Costs'!P:P,'1. Staff Costs'!C:C,B43,'1. Staff Costs'!I:I,$D$3,'1. Staff Costs'!Q:Q,"&lt;&gt;Error")</f>
        <v>0</v>
      </c>
      <c r="E43" s="157">
        <f>SUMIFS('1. Staff Costs'!R:R,'1. Staff Costs'!C:C,B43,'1. Staff Costs'!I:I,$D$3,'1. Staff Costs'!Q:Q,"&lt;&gt;Error")</f>
        <v>0</v>
      </c>
      <c r="F43" s="157">
        <f>SUMIFS('1. Staff Costs'!P:P,'1. Staff Costs'!C:C,B43,'1. Staff Costs'!I:I,$F$3,'1. Staff Costs'!Q:Q,"&lt;&gt;Error")</f>
        <v>0</v>
      </c>
      <c r="G43" s="157">
        <f>SUMIFS('1. Staff Costs'!R:R,'1. Staff Costs'!C:C,B43,'1. Staff Costs'!I:I,$F$3,'1. Staff Costs'!Q:Q,"&lt;&gt;Error")</f>
        <v>0</v>
      </c>
      <c r="H43" s="157">
        <f>SUMIFS('1. Staff Costs'!P:P,'1. Staff Costs'!C:C,B43,'1. Staff Costs'!I:I,$H$3,'1. Staff Costs'!Q:Q,"&lt;&gt;Error")</f>
        <v>0</v>
      </c>
      <c r="I43" s="157">
        <f>SUMIFS('1. Staff Costs'!R:R,'1. Staff Costs'!C:C,B43,'1. Staff Costs'!I:I,$H$3,'1. Staff Costs'!Q:Q,"&lt;&gt;Error")</f>
        <v>0</v>
      </c>
      <c r="J43" s="157">
        <f>SUMIFS('1. Staff Costs'!P:P,'1. Staff Costs'!C:C,B43,'1. Staff Costs'!I:I,$J$3,'1. Staff Costs'!Q:Q,"&lt;&gt;Error")</f>
        <v>0</v>
      </c>
      <c r="K43" s="157">
        <f>SUMIFS('1. Staff Costs'!R:R,'1. Staff Costs'!C:C,B43,'1. Staff Costs'!I:I,$J$3,'1. Staff Costs'!Q:Q,"&lt;&gt;Error")</f>
        <v>0</v>
      </c>
      <c r="L43" s="158">
        <f t="shared" si="0"/>
        <v>0</v>
      </c>
      <c r="M43" s="158">
        <f t="shared" si="1"/>
        <v>0</v>
      </c>
    </row>
    <row r="44" spans="2:13" x14ac:dyDescent="0.4">
      <c r="B44" s="180" t="s">
        <v>125</v>
      </c>
      <c r="C44" s="180" t="str">
        <f>IF('Final financial statement'!E62=0,"",'Final financial statement'!E62)</f>
        <v/>
      </c>
      <c r="D44" s="157">
        <f>SUMIFS('1. Staff Costs'!P:P,'1. Staff Costs'!C:C,B44,'1. Staff Costs'!I:I,$D$3,'1. Staff Costs'!Q:Q,"&lt;&gt;Error")</f>
        <v>0</v>
      </c>
      <c r="E44" s="157">
        <f>SUMIFS('1. Staff Costs'!R:R,'1. Staff Costs'!C:C,B44,'1. Staff Costs'!I:I,$D$3,'1. Staff Costs'!Q:Q,"&lt;&gt;Error")</f>
        <v>0</v>
      </c>
      <c r="F44" s="157">
        <f>SUMIFS('1. Staff Costs'!P:P,'1. Staff Costs'!C:C,B44,'1. Staff Costs'!I:I,$F$3,'1. Staff Costs'!Q:Q,"&lt;&gt;Error")</f>
        <v>0</v>
      </c>
      <c r="G44" s="157">
        <f>SUMIFS('1. Staff Costs'!R:R,'1. Staff Costs'!C:C,B44,'1. Staff Costs'!I:I,$F$3,'1. Staff Costs'!Q:Q,"&lt;&gt;Error")</f>
        <v>0</v>
      </c>
      <c r="H44" s="157">
        <f>SUMIFS('1. Staff Costs'!P:P,'1. Staff Costs'!C:C,B44,'1. Staff Costs'!I:I,$H$3,'1. Staff Costs'!Q:Q,"&lt;&gt;Error")</f>
        <v>0</v>
      </c>
      <c r="I44" s="157">
        <f>SUMIFS('1. Staff Costs'!R:R,'1. Staff Costs'!C:C,B44,'1. Staff Costs'!I:I,$H$3,'1. Staff Costs'!Q:Q,"&lt;&gt;Error")</f>
        <v>0</v>
      </c>
      <c r="J44" s="157">
        <f>SUMIFS('1. Staff Costs'!P:P,'1. Staff Costs'!C:C,B44,'1. Staff Costs'!I:I,$J$3,'1. Staff Costs'!Q:Q,"&lt;&gt;Error")</f>
        <v>0</v>
      </c>
      <c r="K44" s="157">
        <f>SUMIFS('1. Staff Costs'!R:R,'1. Staff Costs'!C:C,B44,'1. Staff Costs'!I:I,$J$3,'1. Staff Costs'!Q:Q,"&lt;&gt;Error")</f>
        <v>0</v>
      </c>
      <c r="L44" s="158">
        <f t="shared" si="0"/>
        <v>0</v>
      </c>
      <c r="M44" s="158">
        <f t="shared" si="1"/>
        <v>0</v>
      </c>
    </row>
    <row r="45" spans="2:13" x14ac:dyDescent="0.4">
      <c r="B45" s="180" t="s">
        <v>132</v>
      </c>
      <c r="C45" s="180" t="str">
        <f>IF('Final financial statement'!E63=0,"",'Final financial statement'!E63)</f>
        <v/>
      </c>
      <c r="D45" s="157">
        <f>SUMIFS('1. Staff Costs'!P:P,'1. Staff Costs'!C:C,B45,'1. Staff Costs'!I:I,$D$3,'1. Staff Costs'!Q:Q,"&lt;&gt;Error")</f>
        <v>0</v>
      </c>
      <c r="E45" s="157">
        <f>SUMIFS('1. Staff Costs'!R:R,'1. Staff Costs'!C:C,B45,'1. Staff Costs'!I:I,$D$3,'1. Staff Costs'!Q:Q,"&lt;&gt;Error")</f>
        <v>0</v>
      </c>
      <c r="F45" s="157">
        <f>SUMIFS('1. Staff Costs'!P:P,'1. Staff Costs'!C:C,B45,'1. Staff Costs'!I:I,$F$3,'1. Staff Costs'!Q:Q,"&lt;&gt;Error")</f>
        <v>0</v>
      </c>
      <c r="G45" s="157">
        <f>SUMIFS('1. Staff Costs'!R:R,'1. Staff Costs'!C:C,B45,'1. Staff Costs'!I:I,$F$3,'1. Staff Costs'!Q:Q,"&lt;&gt;Error")</f>
        <v>0</v>
      </c>
      <c r="H45" s="157">
        <f>SUMIFS('1. Staff Costs'!P:P,'1. Staff Costs'!C:C,B45,'1. Staff Costs'!I:I,$H$3,'1. Staff Costs'!Q:Q,"&lt;&gt;Error")</f>
        <v>0</v>
      </c>
      <c r="I45" s="157">
        <f>SUMIFS('1. Staff Costs'!R:R,'1. Staff Costs'!C:C,B45,'1. Staff Costs'!I:I,$H$3,'1. Staff Costs'!Q:Q,"&lt;&gt;Error")</f>
        <v>0</v>
      </c>
      <c r="J45" s="157">
        <f>SUMIFS('1. Staff Costs'!P:P,'1. Staff Costs'!C:C,B45,'1. Staff Costs'!I:I,$J$3,'1. Staff Costs'!Q:Q,"&lt;&gt;Error")</f>
        <v>0</v>
      </c>
      <c r="K45" s="157">
        <f>SUMIFS('1. Staff Costs'!R:R,'1. Staff Costs'!C:C,B45,'1. Staff Costs'!I:I,$J$3,'1. Staff Costs'!Q:Q,"&lt;&gt;Error")</f>
        <v>0</v>
      </c>
      <c r="L45" s="158">
        <f t="shared" si="0"/>
        <v>0</v>
      </c>
      <c r="M45" s="158">
        <f t="shared" si="1"/>
        <v>0</v>
      </c>
    </row>
    <row r="46" spans="2:13" x14ac:dyDescent="0.4">
      <c r="B46" s="180" t="s">
        <v>133</v>
      </c>
      <c r="C46" s="180" t="str">
        <f>IF('Final financial statement'!E64=0,"",'Final financial statement'!E64)</f>
        <v/>
      </c>
      <c r="D46" s="157">
        <f>SUMIFS('1. Staff Costs'!P:P,'1. Staff Costs'!C:C,B46,'1. Staff Costs'!I:I,$D$3,'1. Staff Costs'!Q:Q,"&lt;&gt;Error")</f>
        <v>0</v>
      </c>
      <c r="E46" s="157">
        <f>SUMIFS('1. Staff Costs'!R:R,'1. Staff Costs'!C:C,B46,'1. Staff Costs'!I:I,$D$3,'1. Staff Costs'!Q:Q,"&lt;&gt;Error")</f>
        <v>0</v>
      </c>
      <c r="F46" s="157">
        <f>SUMIFS('1. Staff Costs'!P:P,'1. Staff Costs'!C:C,B46,'1. Staff Costs'!I:I,$F$3,'1. Staff Costs'!Q:Q,"&lt;&gt;Error")</f>
        <v>0</v>
      </c>
      <c r="G46" s="157">
        <f>SUMIFS('1. Staff Costs'!R:R,'1. Staff Costs'!C:C,B46,'1. Staff Costs'!I:I,$F$3,'1. Staff Costs'!Q:Q,"&lt;&gt;Error")</f>
        <v>0</v>
      </c>
      <c r="H46" s="157">
        <f>SUMIFS('1. Staff Costs'!P:P,'1. Staff Costs'!C:C,B46,'1. Staff Costs'!I:I,$H$3,'1. Staff Costs'!Q:Q,"&lt;&gt;Error")</f>
        <v>0</v>
      </c>
      <c r="I46" s="157">
        <f>SUMIFS('1. Staff Costs'!R:R,'1. Staff Costs'!C:C,B46,'1. Staff Costs'!I:I,$H$3,'1. Staff Costs'!Q:Q,"&lt;&gt;Error")</f>
        <v>0</v>
      </c>
      <c r="J46" s="157">
        <f>SUMIFS('1. Staff Costs'!P:P,'1. Staff Costs'!C:C,B46,'1. Staff Costs'!I:I,$J$3,'1. Staff Costs'!Q:Q,"&lt;&gt;Error")</f>
        <v>0</v>
      </c>
      <c r="K46" s="157">
        <f>SUMIFS('1. Staff Costs'!R:R,'1. Staff Costs'!C:C,B46,'1. Staff Costs'!I:I,$J$3,'1. Staff Costs'!Q:Q,"&lt;&gt;Error")</f>
        <v>0</v>
      </c>
      <c r="L46" s="158">
        <f t="shared" si="0"/>
        <v>0</v>
      </c>
      <c r="M46" s="158">
        <f t="shared" si="1"/>
        <v>0</v>
      </c>
    </row>
    <row r="47" spans="2:13" x14ac:dyDescent="0.4">
      <c r="B47" s="180" t="s">
        <v>134</v>
      </c>
      <c r="C47" s="180" t="str">
        <f>IF('Final financial statement'!E65=0,"",'Final financial statement'!E65)</f>
        <v/>
      </c>
      <c r="D47" s="157">
        <f>SUMIFS('1. Staff Costs'!P:P,'1. Staff Costs'!C:C,B47,'1. Staff Costs'!I:I,$D$3,'1. Staff Costs'!Q:Q,"&lt;&gt;Error")</f>
        <v>0</v>
      </c>
      <c r="E47" s="157">
        <f>SUMIFS('1. Staff Costs'!R:R,'1. Staff Costs'!C:C,B47,'1. Staff Costs'!I:I,$D$3,'1. Staff Costs'!Q:Q,"&lt;&gt;Error")</f>
        <v>0</v>
      </c>
      <c r="F47" s="157">
        <f>SUMIFS('1. Staff Costs'!P:P,'1. Staff Costs'!C:C,B47,'1. Staff Costs'!I:I,$F$3,'1. Staff Costs'!Q:Q,"&lt;&gt;Error")</f>
        <v>0</v>
      </c>
      <c r="G47" s="157">
        <f>SUMIFS('1. Staff Costs'!R:R,'1. Staff Costs'!C:C,B47,'1. Staff Costs'!I:I,$F$3,'1. Staff Costs'!Q:Q,"&lt;&gt;Error")</f>
        <v>0</v>
      </c>
      <c r="H47" s="157">
        <f>SUMIFS('1. Staff Costs'!P:P,'1. Staff Costs'!C:C,B47,'1. Staff Costs'!I:I,$H$3,'1. Staff Costs'!Q:Q,"&lt;&gt;Error")</f>
        <v>0</v>
      </c>
      <c r="I47" s="157">
        <f>SUMIFS('1. Staff Costs'!R:R,'1. Staff Costs'!C:C,B47,'1. Staff Costs'!I:I,$H$3,'1. Staff Costs'!Q:Q,"&lt;&gt;Error")</f>
        <v>0</v>
      </c>
      <c r="J47" s="157">
        <f>SUMIFS('1. Staff Costs'!P:P,'1. Staff Costs'!C:C,B47,'1. Staff Costs'!I:I,$J$3,'1. Staff Costs'!Q:Q,"&lt;&gt;Error")</f>
        <v>0</v>
      </c>
      <c r="K47" s="157">
        <f>SUMIFS('1. Staff Costs'!R:R,'1. Staff Costs'!C:C,B47,'1. Staff Costs'!I:I,$J$3,'1. Staff Costs'!Q:Q,"&lt;&gt;Error")</f>
        <v>0</v>
      </c>
      <c r="L47" s="158">
        <f t="shared" si="0"/>
        <v>0</v>
      </c>
      <c r="M47" s="158">
        <f t="shared" si="1"/>
        <v>0</v>
      </c>
    </row>
    <row r="48" spans="2:13" x14ac:dyDescent="0.4">
      <c r="B48" s="180" t="s">
        <v>135</v>
      </c>
      <c r="C48" s="180" t="str">
        <f>IF('Final financial statement'!E66=0,"",'Final financial statement'!E66)</f>
        <v/>
      </c>
      <c r="D48" s="157">
        <f>SUMIFS('1. Staff Costs'!P:P,'1. Staff Costs'!C:C,B48,'1. Staff Costs'!I:I,$D$3,'1. Staff Costs'!Q:Q,"&lt;&gt;Error")</f>
        <v>0</v>
      </c>
      <c r="E48" s="157">
        <f>SUMIFS('1. Staff Costs'!R:R,'1. Staff Costs'!C:C,B48,'1. Staff Costs'!I:I,$D$3,'1. Staff Costs'!Q:Q,"&lt;&gt;Error")</f>
        <v>0</v>
      </c>
      <c r="F48" s="157">
        <f>SUMIFS('1. Staff Costs'!P:P,'1. Staff Costs'!C:C,B48,'1. Staff Costs'!I:I,$F$3,'1. Staff Costs'!Q:Q,"&lt;&gt;Error")</f>
        <v>0</v>
      </c>
      <c r="G48" s="157">
        <f>SUMIFS('1. Staff Costs'!R:R,'1. Staff Costs'!C:C,B48,'1. Staff Costs'!I:I,$F$3,'1. Staff Costs'!Q:Q,"&lt;&gt;Error")</f>
        <v>0</v>
      </c>
      <c r="H48" s="157">
        <f>SUMIFS('1. Staff Costs'!P:P,'1. Staff Costs'!C:C,B48,'1. Staff Costs'!I:I,$H$3,'1. Staff Costs'!Q:Q,"&lt;&gt;Error")</f>
        <v>0</v>
      </c>
      <c r="I48" s="157">
        <f>SUMIFS('1. Staff Costs'!R:R,'1. Staff Costs'!C:C,B48,'1. Staff Costs'!I:I,$H$3,'1. Staff Costs'!Q:Q,"&lt;&gt;Error")</f>
        <v>0</v>
      </c>
      <c r="J48" s="157">
        <f>SUMIFS('1. Staff Costs'!P:P,'1. Staff Costs'!C:C,B48,'1. Staff Costs'!I:I,$J$3,'1. Staff Costs'!Q:Q,"&lt;&gt;Error")</f>
        <v>0</v>
      </c>
      <c r="K48" s="157">
        <f>SUMIFS('1. Staff Costs'!R:R,'1. Staff Costs'!C:C,B48,'1. Staff Costs'!I:I,$J$3,'1. Staff Costs'!Q:Q,"&lt;&gt;Error")</f>
        <v>0</v>
      </c>
      <c r="L48" s="158">
        <f t="shared" si="0"/>
        <v>0</v>
      </c>
      <c r="M48" s="158">
        <f t="shared" si="1"/>
        <v>0</v>
      </c>
    </row>
    <row r="49" spans="2:13" x14ac:dyDescent="0.4">
      <c r="B49" s="180" t="s">
        <v>136</v>
      </c>
      <c r="C49" s="180" t="str">
        <f>IF('Final financial statement'!E67=0,"",'Final financial statement'!E67)</f>
        <v/>
      </c>
      <c r="D49" s="157">
        <f>SUMIFS('1. Staff Costs'!P:P,'1. Staff Costs'!C:C,B49,'1. Staff Costs'!I:I,$D$3,'1. Staff Costs'!Q:Q,"&lt;&gt;Error")</f>
        <v>0</v>
      </c>
      <c r="E49" s="157">
        <f>SUMIFS('1. Staff Costs'!R:R,'1. Staff Costs'!C:C,B49,'1. Staff Costs'!I:I,$D$3,'1. Staff Costs'!Q:Q,"&lt;&gt;Error")</f>
        <v>0</v>
      </c>
      <c r="F49" s="157">
        <f>SUMIFS('1. Staff Costs'!P:P,'1. Staff Costs'!C:C,B49,'1. Staff Costs'!I:I,$F$3,'1. Staff Costs'!Q:Q,"&lt;&gt;Error")</f>
        <v>0</v>
      </c>
      <c r="G49" s="157">
        <f>SUMIFS('1. Staff Costs'!R:R,'1. Staff Costs'!C:C,B49,'1. Staff Costs'!I:I,$F$3,'1. Staff Costs'!Q:Q,"&lt;&gt;Error")</f>
        <v>0</v>
      </c>
      <c r="H49" s="157">
        <f>SUMIFS('1. Staff Costs'!P:P,'1. Staff Costs'!C:C,B49,'1. Staff Costs'!I:I,$H$3,'1. Staff Costs'!Q:Q,"&lt;&gt;Error")</f>
        <v>0</v>
      </c>
      <c r="I49" s="157">
        <f>SUMIFS('1. Staff Costs'!R:R,'1. Staff Costs'!C:C,B49,'1. Staff Costs'!I:I,$H$3,'1. Staff Costs'!Q:Q,"&lt;&gt;Error")</f>
        <v>0</v>
      </c>
      <c r="J49" s="157">
        <f>SUMIFS('1. Staff Costs'!P:P,'1. Staff Costs'!C:C,B49,'1. Staff Costs'!I:I,$J$3,'1. Staff Costs'!Q:Q,"&lt;&gt;Error")</f>
        <v>0</v>
      </c>
      <c r="K49" s="157">
        <f>SUMIFS('1. Staff Costs'!R:R,'1. Staff Costs'!C:C,B49,'1. Staff Costs'!I:I,$J$3,'1. Staff Costs'!Q:Q,"&lt;&gt;Error")</f>
        <v>0</v>
      </c>
      <c r="L49" s="158">
        <f t="shared" si="0"/>
        <v>0</v>
      </c>
      <c r="M49" s="158">
        <f t="shared" si="1"/>
        <v>0</v>
      </c>
    </row>
    <row r="50" spans="2:13" x14ac:dyDescent="0.4">
      <c r="B50" s="180" t="s">
        <v>137</v>
      </c>
      <c r="C50" s="180" t="str">
        <f>IF('Final financial statement'!E68=0,"",'Final financial statement'!E68)</f>
        <v/>
      </c>
      <c r="D50" s="157">
        <f>SUMIFS('1. Staff Costs'!P:P,'1. Staff Costs'!C:C,B50,'1. Staff Costs'!I:I,$D$3,'1. Staff Costs'!Q:Q,"&lt;&gt;Error")</f>
        <v>0</v>
      </c>
      <c r="E50" s="157">
        <f>SUMIFS('1. Staff Costs'!R:R,'1. Staff Costs'!C:C,B50,'1. Staff Costs'!I:I,$D$3,'1. Staff Costs'!Q:Q,"&lt;&gt;Error")</f>
        <v>0</v>
      </c>
      <c r="F50" s="157">
        <f>SUMIFS('1. Staff Costs'!P:P,'1. Staff Costs'!C:C,B50,'1. Staff Costs'!I:I,$F$3,'1. Staff Costs'!Q:Q,"&lt;&gt;Error")</f>
        <v>0</v>
      </c>
      <c r="G50" s="157">
        <f>SUMIFS('1. Staff Costs'!R:R,'1. Staff Costs'!C:C,B50,'1. Staff Costs'!I:I,$F$3,'1. Staff Costs'!Q:Q,"&lt;&gt;Error")</f>
        <v>0</v>
      </c>
      <c r="H50" s="157">
        <f>SUMIFS('1. Staff Costs'!P:P,'1. Staff Costs'!C:C,B50,'1. Staff Costs'!I:I,$H$3,'1. Staff Costs'!Q:Q,"&lt;&gt;Error")</f>
        <v>0</v>
      </c>
      <c r="I50" s="157">
        <f>SUMIFS('1. Staff Costs'!R:R,'1. Staff Costs'!C:C,B50,'1. Staff Costs'!I:I,$H$3,'1. Staff Costs'!Q:Q,"&lt;&gt;Error")</f>
        <v>0</v>
      </c>
      <c r="J50" s="157">
        <f>SUMIFS('1. Staff Costs'!P:P,'1. Staff Costs'!C:C,B50,'1. Staff Costs'!I:I,$J$3,'1. Staff Costs'!Q:Q,"&lt;&gt;Error")</f>
        <v>0</v>
      </c>
      <c r="K50" s="157">
        <f>SUMIFS('1. Staff Costs'!R:R,'1. Staff Costs'!C:C,B50,'1. Staff Costs'!I:I,$J$3,'1. Staff Costs'!Q:Q,"&lt;&gt;Error")</f>
        <v>0</v>
      </c>
      <c r="L50" s="158">
        <f t="shared" si="0"/>
        <v>0</v>
      </c>
      <c r="M50" s="158">
        <f t="shared" si="1"/>
        <v>0</v>
      </c>
    </row>
    <row r="51" spans="2:13" x14ac:dyDescent="0.4">
      <c r="B51" s="180" t="s">
        <v>138</v>
      </c>
      <c r="C51" s="180" t="str">
        <f>IF('Final financial statement'!E69=0,"",'Final financial statement'!E69)</f>
        <v/>
      </c>
      <c r="D51" s="157">
        <f>SUMIFS('1. Staff Costs'!P:P,'1. Staff Costs'!C:C,B51,'1. Staff Costs'!I:I,$D$3,'1. Staff Costs'!Q:Q,"&lt;&gt;Error")</f>
        <v>0</v>
      </c>
      <c r="E51" s="157">
        <f>SUMIFS('1. Staff Costs'!R:R,'1. Staff Costs'!C:C,B51,'1. Staff Costs'!I:I,$D$3,'1. Staff Costs'!Q:Q,"&lt;&gt;Error")</f>
        <v>0</v>
      </c>
      <c r="F51" s="157">
        <f>SUMIFS('1. Staff Costs'!P:P,'1. Staff Costs'!C:C,B51,'1. Staff Costs'!I:I,$F$3,'1. Staff Costs'!Q:Q,"&lt;&gt;Error")</f>
        <v>0</v>
      </c>
      <c r="G51" s="157">
        <f>SUMIFS('1. Staff Costs'!R:R,'1. Staff Costs'!C:C,B51,'1. Staff Costs'!I:I,$F$3,'1. Staff Costs'!Q:Q,"&lt;&gt;Error")</f>
        <v>0</v>
      </c>
      <c r="H51" s="157">
        <f>SUMIFS('1. Staff Costs'!P:P,'1. Staff Costs'!C:C,B51,'1. Staff Costs'!I:I,$H$3,'1. Staff Costs'!Q:Q,"&lt;&gt;Error")</f>
        <v>0</v>
      </c>
      <c r="I51" s="157">
        <f>SUMIFS('1. Staff Costs'!R:R,'1. Staff Costs'!C:C,B51,'1. Staff Costs'!I:I,$H$3,'1. Staff Costs'!Q:Q,"&lt;&gt;Error")</f>
        <v>0</v>
      </c>
      <c r="J51" s="157">
        <f>SUMIFS('1. Staff Costs'!P:P,'1. Staff Costs'!C:C,B51,'1. Staff Costs'!I:I,$J$3,'1. Staff Costs'!Q:Q,"&lt;&gt;Error")</f>
        <v>0</v>
      </c>
      <c r="K51" s="157">
        <f>SUMIFS('1. Staff Costs'!R:R,'1. Staff Costs'!C:C,B51,'1. Staff Costs'!I:I,$J$3,'1. Staff Costs'!Q:Q,"&lt;&gt;Error")</f>
        <v>0</v>
      </c>
      <c r="L51" s="158">
        <f t="shared" si="0"/>
        <v>0</v>
      </c>
      <c r="M51" s="158">
        <f t="shared" si="1"/>
        <v>0</v>
      </c>
    </row>
    <row r="52" spans="2:13" x14ac:dyDescent="0.4">
      <c r="B52" s="180" t="s">
        <v>139</v>
      </c>
      <c r="C52" s="180" t="str">
        <f>IF('Final financial statement'!E70=0,"",'Final financial statement'!E70)</f>
        <v/>
      </c>
      <c r="D52" s="157">
        <f>SUMIFS('1. Staff Costs'!P:P,'1. Staff Costs'!C:C,B52,'1. Staff Costs'!I:I,$D$3,'1. Staff Costs'!Q:Q,"&lt;&gt;Error")</f>
        <v>0</v>
      </c>
      <c r="E52" s="157">
        <f>SUMIFS('1. Staff Costs'!R:R,'1. Staff Costs'!C:C,B52,'1. Staff Costs'!I:I,$D$3,'1. Staff Costs'!Q:Q,"&lt;&gt;Error")</f>
        <v>0</v>
      </c>
      <c r="F52" s="157">
        <f>SUMIFS('1. Staff Costs'!P:P,'1. Staff Costs'!C:C,B52,'1. Staff Costs'!I:I,$F$3,'1. Staff Costs'!Q:Q,"&lt;&gt;Error")</f>
        <v>0</v>
      </c>
      <c r="G52" s="157">
        <f>SUMIFS('1. Staff Costs'!R:R,'1. Staff Costs'!C:C,B52,'1. Staff Costs'!I:I,$F$3,'1. Staff Costs'!Q:Q,"&lt;&gt;Error")</f>
        <v>0</v>
      </c>
      <c r="H52" s="157">
        <f>SUMIFS('1. Staff Costs'!P:P,'1. Staff Costs'!C:C,B52,'1. Staff Costs'!I:I,$H$3,'1. Staff Costs'!Q:Q,"&lt;&gt;Error")</f>
        <v>0</v>
      </c>
      <c r="I52" s="157">
        <f>SUMIFS('1. Staff Costs'!R:R,'1. Staff Costs'!C:C,B52,'1. Staff Costs'!I:I,$H$3,'1. Staff Costs'!Q:Q,"&lt;&gt;Error")</f>
        <v>0</v>
      </c>
      <c r="J52" s="157">
        <f>SUMIFS('1. Staff Costs'!P:P,'1. Staff Costs'!C:C,B52,'1. Staff Costs'!I:I,$J$3,'1. Staff Costs'!Q:Q,"&lt;&gt;Error")</f>
        <v>0</v>
      </c>
      <c r="K52" s="157">
        <f>SUMIFS('1. Staff Costs'!R:R,'1. Staff Costs'!C:C,B52,'1. Staff Costs'!I:I,$J$3,'1. Staff Costs'!Q:Q,"&lt;&gt;Error")</f>
        <v>0</v>
      </c>
      <c r="L52" s="158">
        <f t="shared" si="0"/>
        <v>0</v>
      </c>
      <c r="M52" s="158">
        <f t="shared" si="1"/>
        <v>0</v>
      </c>
    </row>
    <row r="53" spans="2:13" x14ac:dyDescent="0.4">
      <c r="B53" s="180" t="s">
        <v>140</v>
      </c>
      <c r="C53" s="180" t="str">
        <f>IF('Final financial statement'!E71=0,"",'Final financial statement'!E71)</f>
        <v/>
      </c>
      <c r="D53" s="157">
        <f>SUMIFS('1. Staff Costs'!P:P,'1. Staff Costs'!C:C,B53,'1. Staff Costs'!I:I,$D$3,'1. Staff Costs'!Q:Q,"&lt;&gt;Error")</f>
        <v>0</v>
      </c>
      <c r="E53" s="157">
        <f>SUMIFS('1. Staff Costs'!R:R,'1. Staff Costs'!C:C,B53,'1. Staff Costs'!I:I,$D$3,'1. Staff Costs'!Q:Q,"&lt;&gt;Error")</f>
        <v>0</v>
      </c>
      <c r="F53" s="157">
        <f>SUMIFS('1. Staff Costs'!P:P,'1. Staff Costs'!C:C,B53,'1. Staff Costs'!I:I,$F$3,'1. Staff Costs'!Q:Q,"&lt;&gt;Error")</f>
        <v>0</v>
      </c>
      <c r="G53" s="157">
        <f>SUMIFS('1. Staff Costs'!R:R,'1. Staff Costs'!C:C,B53,'1. Staff Costs'!I:I,$F$3,'1. Staff Costs'!Q:Q,"&lt;&gt;Error")</f>
        <v>0</v>
      </c>
      <c r="H53" s="157">
        <f>SUMIFS('1. Staff Costs'!P:P,'1. Staff Costs'!C:C,B53,'1. Staff Costs'!I:I,$H$3,'1. Staff Costs'!Q:Q,"&lt;&gt;Error")</f>
        <v>0</v>
      </c>
      <c r="I53" s="157">
        <f>SUMIFS('1. Staff Costs'!R:R,'1. Staff Costs'!C:C,B53,'1. Staff Costs'!I:I,$H$3,'1. Staff Costs'!Q:Q,"&lt;&gt;Error")</f>
        <v>0</v>
      </c>
      <c r="J53" s="157">
        <f>SUMIFS('1. Staff Costs'!P:P,'1. Staff Costs'!C:C,B53,'1. Staff Costs'!I:I,$J$3,'1. Staff Costs'!Q:Q,"&lt;&gt;Error")</f>
        <v>0</v>
      </c>
      <c r="K53" s="157">
        <f>SUMIFS('1. Staff Costs'!R:R,'1. Staff Costs'!C:C,B53,'1. Staff Costs'!I:I,$J$3,'1. Staff Costs'!Q:Q,"&lt;&gt;Error")</f>
        <v>0</v>
      </c>
      <c r="L53" s="158">
        <f t="shared" si="0"/>
        <v>0</v>
      </c>
      <c r="M53" s="158">
        <f t="shared" si="1"/>
        <v>0</v>
      </c>
    </row>
    <row r="54" spans="2:13" x14ac:dyDescent="0.4">
      <c r="B54" s="180" t="s">
        <v>141</v>
      </c>
      <c r="C54" s="180" t="str">
        <f>IF('Final financial statement'!E72=0,"",'Final financial statement'!E72)</f>
        <v/>
      </c>
      <c r="D54" s="157">
        <f>SUMIFS('1. Staff Costs'!P:P,'1. Staff Costs'!C:C,B54,'1. Staff Costs'!I:I,$D$3,'1. Staff Costs'!Q:Q,"&lt;&gt;Error")</f>
        <v>0</v>
      </c>
      <c r="E54" s="157">
        <f>SUMIFS('1. Staff Costs'!R:R,'1. Staff Costs'!C:C,B54,'1. Staff Costs'!I:I,$D$3,'1. Staff Costs'!Q:Q,"&lt;&gt;Error")</f>
        <v>0</v>
      </c>
      <c r="F54" s="157">
        <f>SUMIFS('1. Staff Costs'!P:P,'1. Staff Costs'!C:C,B54,'1. Staff Costs'!I:I,$F$3,'1. Staff Costs'!Q:Q,"&lt;&gt;Error")</f>
        <v>0</v>
      </c>
      <c r="G54" s="157">
        <f>SUMIFS('1. Staff Costs'!R:R,'1. Staff Costs'!C:C,B54,'1. Staff Costs'!I:I,$F$3,'1. Staff Costs'!Q:Q,"&lt;&gt;Error")</f>
        <v>0</v>
      </c>
      <c r="H54" s="157">
        <f>SUMIFS('1. Staff Costs'!P:P,'1. Staff Costs'!C:C,B54,'1. Staff Costs'!I:I,$H$3,'1. Staff Costs'!Q:Q,"&lt;&gt;Error")</f>
        <v>0</v>
      </c>
      <c r="I54" s="157">
        <f>SUMIFS('1. Staff Costs'!R:R,'1. Staff Costs'!C:C,B54,'1. Staff Costs'!I:I,$H$3,'1. Staff Costs'!Q:Q,"&lt;&gt;Error")</f>
        <v>0</v>
      </c>
      <c r="J54" s="157">
        <f>SUMIFS('1. Staff Costs'!P:P,'1. Staff Costs'!C:C,B54,'1. Staff Costs'!I:I,$J$3,'1. Staff Costs'!Q:Q,"&lt;&gt;Error")</f>
        <v>0</v>
      </c>
      <c r="K54" s="157">
        <f>SUMIFS('1. Staff Costs'!R:R,'1. Staff Costs'!C:C,B54,'1. Staff Costs'!I:I,$J$3,'1. Staff Costs'!Q:Q,"&lt;&gt;Error")</f>
        <v>0</v>
      </c>
      <c r="L54" s="158">
        <f t="shared" si="0"/>
        <v>0</v>
      </c>
      <c r="M54" s="158">
        <f t="shared" si="1"/>
        <v>0</v>
      </c>
    </row>
    <row r="55" spans="2:13" x14ac:dyDescent="0.4">
      <c r="B55" s="180" t="s">
        <v>146</v>
      </c>
      <c r="C55" s="180" t="str">
        <f>IF('Final financial statement'!E73=0,"",'Final financial statement'!E73)</f>
        <v/>
      </c>
      <c r="D55" s="157">
        <f>SUMIFS('1. Staff Costs'!P:P,'1. Staff Costs'!C:C,B55,'1. Staff Costs'!I:I,$D$3,'1. Staff Costs'!Q:Q,"&lt;&gt;Error")</f>
        <v>0</v>
      </c>
      <c r="E55" s="157">
        <f>SUMIFS('1. Staff Costs'!R:R,'1. Staff Costs'!C:C,B55,'1. Staff Costs'!I:I,$D$3,'1. Staff Costs'!Q:Q,"&lt;&gt;Error")</f>
        <v>0</v>
      </c>
      <c r="F55" s="157">
        <f>SUMIFS('1. Staff Costs'!P:P,'1. Staff Costs'!C:C,B55,'1. Staff Costs'!I:I,$F$3,'1. Staff Costs'!Q:Q,"&lt;&gt;Error")</f>
        <v>0</v>
      </c>
      <c r="G55" s="157">
        <f>SUMIFS('1. Staff Costs'!R:R,'1. Staff Costs'!C:C,B55,'1. Staff Costs'!I:I,$F$3,'1. Staff Costs'!Q:Q,"&lt;&gt;Error")</f>
        <v>0</v>
      </c>
      <c r="H55" s="157">
        <f>SUMIFS('1. Staff Costs'!P:P,'1. Staff Costs'!C:C,B55,'1. Staff Costs'!I:I,$H$3,'1. Staff Costs'!Q:Q,"&lt;&gt;Error")</f>
        <v>0</v>
      </c>
      <c r="I55" s="157">
        <f>SUMIFS('1. Staff Costs'!R:R,'1. Staff Costs'!C:C,B55,'1. Staff Costs'!I:I,$H$3,'1. Staff Costs'!Q:Q,"&lt;&gt;Error")</f>
        <v>0</v>
      </c>
      <c r="J55" s="157">
        <f>SUMIFS('1. Staff Costs'!P:P,'1. Staff Costs'!C:C,B55,'1. Staff Costs'!I:I,$J$3,'1. Staff Costs'!Q:Q,"&lt;&gt;Error")</f>
        <v>0</v>
      </c>
      <c r="K55" s="157">
        <f>SUMIFS('1. Staff Costs'!R:R,'1. Staff Costs'!C:C,B55,'1. Staff Costs'!I:I,$J$3,'1. Staff Costs'!Q:Q,"&lt;&gt;Error")</f>
        <v>0</v>
      </c>
      <c r="L55" s="158">
        <f t="shared" si="0"/>
        <v>0</v>
      </c>
      <c r="M55" s="158">
        <f t="shared" si="1"/>
        <v>0</v>
      </c>
    </row>
    <row r="56" spans="2:13" x14ac:dyDescent="0.4">
      <c r="B56" s="180" t="s">
        <v>147</v>
      </c>
      <c r="C56" s="180" t="str">
        <f>IF('Final financial statement'!E74=0,"",'Final financial statement'!E74)</f>
        <v/>
      </c>
      <c r="D56" s="157">
        <f>SUMIFS('1. Staff Costs'!P:P,'1. Staff Costs'!C:C,B56,'1. Staff Costs'!I:I,$D$3,'1. Staff Costs'!Q:Q,"&lt;&gt;Error")</f>
        <v>0</v>
      </c>
      <c r="E56" s="157">
        <f>SUMIFS('1. Staff Costs'!R:R,'1. Staff Costs'!C:C,B56,'1. Staff Costs'!I:I,$D$3,'1. Staff Costs'!Q:Q,"&lt;&gt;Error")</f>
        <v>0</v>
      </c>
      <c r="F56" s="157">
        <f>SUMIFS('1. Staff Costs'!P:P,'1. Staff Costs'!C:C,B56,'1. Staff Costs'!I:I,$F$3,'1. Staff Costs'!Q:Q,"&lt;&gt;Error")</f>
        <v>0</v>
      </c>
      <c r="G56" s="157">
        <f>SUMIFS('1. Staff Costs'!R:R,'1. Staff Costs'!C:C,B56,'1. Staff Costs'!I:I,$F$3,'1. Staff Costs'!Q:Q,"&lt;&gt;Error")</f>
        <v>0</v>
      </c>
      <c r="H56" s="157">
        <f>SUMIFS('1. Staff Costs'!P:P,'1. Staff Costs'!C:C,B56,'1. Staff Costs'!I:I,$H$3,'1. Staff Costs'!Q:Q,"&lt;&gt;Error")</f>
        <v>0</v>
      </c>
      <c r="I56" s="157">
        <f>SUMIFS('1. Staff Costs'!R:R,'1. Staff Costs'!C:C,B56,'1. Staff Costs'!I:I,$H$3,'1. Staff Costs'!Q:Q,"&lt;&gt;Error")</f>
        <v>0</v>
      </c>
      <c r="J56" s="157">
        <f>SUMIFS('1. Staff Costs'!P:P,'1. Staff Costs'!C:C,B56,'1. Staff Costs'!I:I,$J$3,'1. Staff Costs'!Q:Q,"&lt;&gt;Error")</f>
        <v>0</v>
      </c>
      <c r="K56" s="157">
        <f>SUMIFS('1. Staff Costs'!R:R,'1. Staff Costs'!C:C,B56,'1. Staff Costs'!I:I,$J$3,'1. Staff Costs'!Q:Q,"&lt;&gt;Error")</f>
        <v>0</v>
      </c>
      <c r="L56" s="158">
        <f t="shared" si="0"/>
        <v>0</v>
      </c>
      <c r="M56" s="158">
        <f t="shared" si="1"/>
        <v>0</v>
      </c>
    </row>
    <row r="57" spans="2:13" x14ac:dyDescent="0.4">
      <c r="B57" s="180" t="s">
        <v>148</v>
      </c>
      <c r="C57" s="180" t="str">
        <f>IF('Final financial statement'!E75=0,"",'Final financial statement'!E75)</f>
        <v/>
      </c>
      <c r="D57" s="157">
        <f>SUMIFS('1. Staff Costs'!P:P,'1. Staff Costs'!C:C,B57,'1. Staff Costs'!I:I,$D$3,'1. Staff Costs'!Q:Q,"&lt;&gt;Error")</f>
        <v>0</v>
      </c>
      <c r="E57" s="157">
        <f>SUMIFS('1. Staff Costs'!R:R,'1. Staff Costs'!C:C,B57,'1. Staff Costs'!I:I,$D$3,'1. Staff Costs'!Q:Q,"&lt;&gt;Error")</f>
        <v>0</v>
      </c>
      <c r="F57" s="157">
        <f>SUMIFS('1. Staff Costs'!P:P,'1. Staff Costs'!C:C,B57,'1. Staff Costs'!I:I,$F$3,'1. Staff Costs'!Q:Q,"&lt;&gt;Error")</f>
        <v>0</v>
      </c>
      <c r="G57" s="157">
        <f>SUMIFS('1. Staff Costs'!R:R,'1. Staff Costs'!C:C,B57,'1. Staff Costs'!I:I,$F$3,'1. Staff Costs'!Q:Q,"&lt;&gt;Error")</f>
        <v>0</v>
      </c>
      <c r="H57" s="157">
        <f>SUMIFS('1. Staff Costs'!P:P,'1. Staff Costs'!C:C,B57,'1. Staff Costs'!I:I,$H$3,'1. Staff Costs'!Q:Q,"&lt;&gt;Error")</f>
        <v>0</v>
      </c>
      <c r="I57" s="157">
        <f>SUMIFS('1. Staff Costs'!R:R,'1. Staff Costs'!C:C,B57,'1. Staff Costs'!I:I,$H$3,'1. Staff Costs'!Q:Q,"&lt;&gt;Error")</f>
        <v>0</v>
      </c>
      <c r="J57" s="157">
        <f>SUMIFS('1. Staff Costs'!P:P,'1. Staff Costs'!C:C,B57,'1. Staff Costs'!I:I,$J$3,'1. Staff Costs'!Q:Q,"&lt;&gt;Error")</f>
        <v>0</v>
      </c>
      <c r="K57" s="157">
        <f>SUMIFS('1. Staff Costs'!R:R,'1. Staff Costs'!C:C,B57,'1. Staff Costs'!I:I,$J$3,'1. Staff Costs'!Q:Q,"&lt;&gt;Error")</f>
        <v>0</v>
      </c>
      <c r="L57" s="158">
        <f t="shared" si="0"/>
        <v>0</v>
      </c>
      <c r="M57" s="158">
        <f t="shared" si="1"/>
        <v>0</v>
      </c>
    </row>
    <row r="58" spans="2:13" x14ac:dyDescent="0.4">
      <c r="B58" s="180" t="s">
        <v>149</v>
      </c>
      <c r="C58" s="180" t="str">
        <f>IF('Final financial statement'!E76=0,"",'Final financial statement'!E76)</f>
        <v/>
      </c>
      <c r="D58" s="157">
        <f>SUMIFS('1. Staff Costs'!P:P,'1. Staff Costs'!C:C,B58,'1. Staff Costs'!I:I,$D$3,'1. Staff Costs'!Q:Q,"&lt;&gt;Error")</f>
        <v>0</v>
      </c>
      <c r="E58" s="157">
        <f>SUMIFS('1. Staff Costs'!R:R,'1. Staff Costs'!C:C,B58,'1. Staff Costs'!I:I,$D$3,'1. Staff Costs'!Q:Q,"&lt;&gt;Error")</f>
        <v>0</v>
      </c>
      <c r="F58" s="157">
        <f>SUMIFS('1. Staff Costs'!P:P,'1. Staff Costs'!C:C,B58,'1. Staff Costs'!I:I,$F$3,'1. Staff Costs'!Q:Q,"&lt;&gt;Error")</f>
        <v>0</v>
      </c>
      <c r="G58" s="157">
        <f>SUMIFS('1. Staff Costs'!R:R,'1. Staff Costs'!C:C,B58,'1. Staff Costs'!I:I,$F$3,'1. Staff Costs'!Q:Q,"&lt;&gt;Error")</f>
        <v>0</v>
      </c>
      <c r="H58" s="157">
        <f>SUMIFS('1. Staff Costs'!P:P,'1. Staff Costs'!C:C,B58,'1. Staff Costs'!I:I,$H$3,'1. Staff Costs'!Q:Q,"&lt;&gt;Error")</f>
        <v>0</v>
      </c>
      <c r="I58" s="157">
        <f>SUMIFS('1. Staff Costs'!R:R,'1. Staff Costs'!C:C,B58,'1. Staff Costs'!I:I,$H$3,'1. Staff Costs'!Q:Q,"&lt;&gt;Error")</f>
        <v>0</v>
      </c>
      <c r="J58" s="157">
        <f>SUMIFS('1. Staff Costs'!P:P,'1. Staff Costs'!C:C,B58,'1. Staff Costs'!I:I,$J$3,'1. Staff Costs'!Q:Q,"&lt;&gt;Error")</f>
        <v>0</v>
      </c>
      <c r="K58" s="157">
        <f>SUMIFS('1. Staff Costs'!R:R,'1. Staff Costs'!C:C,B58,'1. Staff Costs'!I:I,$J$3,'1. Staff Costs'!Q:Q,"&lt;&gt;Error")</f>
        <v>0</v>
      </c>
      <c r="L58" s="158">
        <f t="shared" si="0"/>
        <v>0</v>
      </c>
      <c r="M58" s="158">
        <f t="shared" si="1"/>
        <v>0</v>
      </c>
    </row>
    <row r="59" spans="2:13" x14ac:dyDescent="0.4">
      <c r="B59" s="180" t="s">
        <v>150</v>
      </c>
      <c r="C59" s="180" t="str">
        <f>IF('Final financial statement'!E77=0,"",'Final financial statement'!E77)</f>
        <v/>
      </c>
      <c r="D59" s="157">
        <f>SUMIFS('1. Staff Costs'!P:P,'1. Staff Costs'!C:C,B59,'1. Staff Costs'!I:I,$D$3,'1. Staff Costs'!Q:Q,"&lt;&gt;Error")</f>
        <v>0</v>
      </c>
      <c r="E59" s="157">
        <f>SUMIFS('1. Staff Costs'!R:R,'1. Staff Costs'!C:C,B59,'1. Staff Costs'!I:I,$D$3,'1. Staff Costs'!Q:Q,"&lt;&gt;Error")</f>
        <v>0</v>
      </c>
      <c r="F59" s="157">
        <f>SUMIFS('1. Staff Costs'!P:P,'1. Staff Costs'!C:C,B59,'1. Staff Costs'!I:I,$F$3,'1. Staff Costs'!Q:Q,"&lt;&gt;Error")</f>
        <v>0</v>
      </c>
      <c r="G59" s="157">
        <f>SUMIFS('1. Staff Costs'!R:R,'1. Staff Costs'!C:C,B59,'1. Staff Costs'!I:I,$F$3,'1. Staff Costs'!Q:Q,"&lt;&gt;Error")</f>
        <v>0</v>
      </c>
      <c r="H59" s="157">
        <f>SUMIFS('1. Staff Costs'!P:P,'1. Staff Costs'!C:C,B59,'1. Staff Costs'!I:I,$H$3,'1. Staff Costs'!Q:Q,"&lt;&gt;Error")</f>
        <v>0</v>
      </c>
      <c r="I59" s="157">
        <f>SUMIFS('1. Staff Costs'!R:R,'1. Staff Costs'!C:C,B59,'1. Staff Costs'!I:I,$H$3,'1. Staff Costs'!Q:Q,"&lt;&gt;Error")</f>
        <v>0</v>
      </c>
      <c r="J59" s="157">
        <f>SUMIFS('1. Staff Costs'!P:P,'1. Staff Costs'!C:C,B59,'1. Staff Costs'!I:I,$J$3,'1. Staff Costs'!Q:Q,"&lt;&gt;Error")</f>
        <v>0</v>
      </c>
      <c r="K59" s="157">
        <f>SUMIFS('1. Staff Costs'!R:R,'1. Staff Costs'!C:C,B59,'1. Staff Costs'!I:I,$J$3,'1. Staff Costs'!Q:Q,"&lt;&gt;Error")</f>
        <v>0</v>
      </c>
      <c r="L59" s="158">
        <f t="shared" si="0"/>
        <v>0</v>
      </c>
      <c r="M59" s="158">
        <f t="shared" si="1"/>
        <v>0</v>
      </c>
    </row>
    <row r="60" spans="2:13" x14ac:dyDescent="0.4">
      <c r="B60" s="314" t="s">
        <v>374</v>
      </c>
      <c r="C60" s="315"/>
      <c r="D60" s="158">
        <f>SUM(D5:D59)</f>
        <v>39582</v>
      </c>
      <c r="E60" s="158">
        <f t="shared" ref="E60:K60" si="2">SUM(E5:E59)</f>
        <v>186</v>
      </c>
      <c r="F60" s="158">
        <f t="shared" si="2"/>
        <v>75646</v>
      </c>
      <c r="G60" s="158">
        <f t="shared" si="2"/>
        <v>503</v>
      </c>
      <c r="H60" s="158">
        <f t="shared" si="2"/>
        <v>49164</v>
      </c>
      <c r="I60" s="158">
        <f t="shared" si="2"/>
        <v>417</v>
      </c>
      <c r="J60" s="158">
        <f t="shared" si="2"/>
        <v>28452</v>
      </c>
      <c r="K60" s="158">
        <f t="shared" si="2"/>
        <v>268</v>
      </c>
      <c r="L60" s="158">
        <f>SUM(L5:L59)</f>
        <v>192844</v>
      </c>
      <c r="M60" s="158">
        <f>SUM(M5:M59)</f>
        <v>1374</v>
      </c>
    </row>
    <row r="61" spans="2:13" ht="5.25" customHeight="1" x14ac:dyDescent="0.4"/>
    <row r="62" spans="2:13" ht="30" customHeight="1" x14ac:dyDescent="0.4">
      <c r="B62" s="291" t="s">
        <v>214</v>
      </c>
      <c r="C62" s="291"/>
      <c r="D62" s="291"/>
      <c r="E62" s="291"/>
      <c r="F62" s="291"/>
      <c r="G62" s="291"/>
      <c r="H62" s="291"/>
      <c r="I62" s="291"/>
      <c r="J62" s="291"/>
      <c r="K62" s="291"/>
      <c r="L62" s="291"/>
      <c r="M62" s="291"/>
    </row>
    <row r="63" spans="2:13" ht="18" customHeight="1" x14ac:dyDescent="0.4">
      <c r="B63" s="306" t="s">
        <v>179</v>
      </c>
      <c r="C63" s="306" t="s">
        <v>473</v>
      </c>
      <c r="D63" s="200" t="s">
        <v>181</v>
      </c>
      <c r="E63" s="200"/>
      <c r="F63" s="200"/>
      <c r="G63" s="200" t="s">
        <v>182</v>
      </c>
      <c r="H63" s="200"/>
      <c r="I63" s="200"/>
      <c r="J63" s="306" t="s">
        <v>220</v>
      </c>
      <c r="K63" s="306" t="s">
        <v>372</v>
      </c>
      <c r="L63" s="310" t="s">
        <v>221</v>
      </c>
      <c r="M63" s="295" t="s">
        <v>216</v>
      </c>
    </row>
    <row r="64" spans="2:13" ht="53.25" customHeight="1" x14ac:dyDescent="0.4">
      <c r="B64" s="306"/>
      <c r="C64" s="306"/>
      <c r="D64" s="177" t="s">
        <v>218</v>
      </c>
      <c r="E64" s="177" t="s">
        <v>379</v>
      </c>
      <c r="F64" s="177" t="s">
        <v>219</v>
      </c>
      <c r="G64" s="177" t="s">
        <v>218</v>
      </c>
      <c r="H64" s="177" t="s">
        <v>379</v>
      </c>
      <c r="I64" s="177" t="s">
        <v>219</v>
      </c>
      <c r="J64" s="306"/>
      <c r="K64" s="306"/>
      <c r="L64" s="310"/>
      <c r="M64" s="296"/>
    </row>
    <row r="65" spans="2:13" x14ac:dyDescent="0.4">
      <c r="B65" s="180" t="s">
        <v>6</v>
      </c>
      <c r="C65" s="180" t="str">
        <f>IF('Final financial statement'!E23=0,"",'Final financial statement'!E23)</f>
        <v>Coord</v>
      </c>
      <c r="D65" s="157">
        <f>SUMIFS('2-3-6. Travel Costs&amp;CoS&amp;EC'!U:U,'2-3-6. Travel Costs&amp;CoS&amp;EC'!C:C,B65,'2-3-6. Travel Costs&amp;CoS&amp;EC'!I:I,$D$63,'2-3-6. Travel Costs&amp;CoS&amp;EC'!Y:Y,1,'2-3-6. Travel Costs&amp;CoS&amp;EC'!X:X,"&lt;&gt;Error")</f>
        <v>3345</v>
      </c>
      <c r="E65" s="157">
        <f>SUMIFS('2-3-6. Travel Costs&amp;CoS&amp;EC'!U:U,'2-3-6. Travel Costs&amp;CoS&amp;EC'!C:C,B65,'2-3-6. Travel Costs&amp;CoS&amp;EC'!I:I,$D$63,'2-3-6. Travel Costs&amp;CoS&amp;EC'!Y:Y,2,'2-3-6. Travel Costs&amp;CoS&amp;EC'!X:X,"&lt;&gt;Error")</f>
        <v>0</v>
      </c>
      <c r="F65" s="157">
        <f>SUMIFS('2-3-6. Travel Costs&amp;CoS&amp;EC'!V:V,'2-3-6. Travel Costs&amp;CoS&amp;EC'!C:C,B65,'2-3-6. Travel Costs&amp;CoS&amp;EC'!I:I,$D$63,'2-3-6. Travel Costs&amp;CoS&amp;EC'!X:X,"&lt;&gt;Error")</f>
        <v>3840</v>
      </c>
      <c r="G65" s="157">
        <f>SUMIFS('2-3-6. Travel Costs&amp;CoS&amp;EC'!U:U,'2-3-6. Travel Costs&amp;CoS&amp;EC'!C:C,B65,'2-3-6. Travel Costs&amp;CoS&amp;EC'!I:I,$G$63,'2-3-6. Travel Costs&amp;CoS&amp;EC'!Y:Y,1,'2-3-6. Travel Costs&amp;CoS&amp;EC'!X:X,"&lt;&gt;Error")</f>
        <v>0</v>
      </c>
      <c r="H65" s="157">
        <f>SUMIFS('2-3-6. Travel Costs&amp;CoS&amp;EC'!U:U,'2-3-6. Travel Costs&amp;CoS&amp;EC'!C:C,B65,'2-3-6. Travel Costs&amp;CoS&amp;EC'!I:I,$G$63,'2-3-6. Travel Costs&amp;CoS&amp;EC'!Y:Y,2,'2-3-6. Travel Costs&amp;CoS&amp;EC'!X:X,"&lt;&gt;Error")</f>
        <v>0</v>
      </c>
      <c r="I65" s="157">
        <f>SUMIFS('2-3-6. Travel Costs&amp;CoS&amp;EC'!V:V,'2-3-6. Travel Costs&amp;CoS&amp;EC'!C:C,B65,'2-3-6. Travel Costs&amp;CoS&amp;EC'!I:I,$G$63,'2-3-6. Travel Costs&amp;CoS&amp;EC'!X:X,"&lt;&gt;Error")</f>
        <v>0</v>
      </c>
      <c r="J65" s="158">
        <f>D65+G65</f>
        <v>3345</v>
      </c>
      <c r="K65" s="158">
        <f>E65+H65</f>
        <v>0</v>
      </c>
      <c r="L65" s="158">
        <f>F65+I65</f>
        <v>3840</v>
      </c>
      <c r="M65" s="158">
        <f>J65+K65+L65</f>
        <v>7185</v>
      </c>
    </row>
    <row r="66" spans="2:13" x14ac:dyDescent="0.4">
      <c r="B66" s="180" t="s">
        <v>7</v>
      </c>
      <c r="C66" s="180" t="str">
        <f>IF('Final financial statement'!E24=0,"",'Final financial statement'!E24)</f>
        <v>Partner</v>
      </c>
      <c r="D66" s="157">
        <f>SUMIFS('2-3-6. Travel Costs&amp;CoS&amp;EC'!U:U,'2-3-6. Travel Costs&amp;CoS&amp;EC'!C:C,B66,'2-3-6. Travel Costs&amp;CoS&amp;EC'!I:I,$D$63,'2-3-6. Travel Costs&amp;CoS&amp;EC'!Y:Y,1,'2-3-6. Travel Costs&amp;CoS&amp;EC'!X:X,"&lt;&gt;Error")</f>
        <v>720</v>
      </c>
      <c r="E66" s="157">
        <f>SUMIFS('2-3-6. Travel Costs&amp;CoS&amp;EC'!U:U,'2-3-6. Travel Costs&amp;CoS&amp;EC'!C:C,B66,'2-3-6. Travel Costs&amp;CoS&amp;EC'!I:I,$D$63,'2-3-6. Travel Costs&amp;CoS&amp;EC'!Y:Y,2,'2-3-6. Travel Costs&amp;CoS&amp;EC'!X:X,"&lt;&gt;Error")</f>
        <v>0</v>
      </c>
      <c r="F66" s="157">
        <f>SUMIFS('2-3-6. Travel Costs&amp;CoS&amp;EC'!V:V,'2-3-6. Travel Costs&amp;CoS&amp;EC'!C:C,B66,'2-3-6. Travel Costs&amp;CoS&amp;EC'!I:I,$D$63,'2-3-6. Travel Costs&amp;CoS&amp;EC'!X:X,"&lt;&gt;Error")</f>
        <v>1200</v>
      </c>
      <c r="G66" s="157">
        <f>SUMIFS('2-3-6. Travel Costs&amp;CoS&amp;EC'!U:U,'2-3-6. Travel Costs&amp;CoS&amp;EC'!C:C,B66,'2-3-6. Travel Costs&amp;CoS&amp;EC'!I:I,$G$63,'2-3-6. Travel Costs&amp;CoS&amp;EC'!Y:Y,1,'2-3-6. Travel Costs&amp;CoS&amp;EC'!X:X,"&lt;&gt;Error")</f>
        <v>0</v>
      </c>
      <c r="H66" s="157">
        <f>SUMIFS('2-3-6. Travel Costs&amp;CoS&amp;EC'!U:U,'2-3-6. Travel Costs&amp;CoS&amp;EC'!C:C,B66,'2-3-6. Travel Costs&amp;CoS&amp;EC'!I:I,$G$63,'2-3-6. Travel Costs&amp;CoS&amp;EC'!Y:Y,2,'2-3-6. Travel Costs&amp;CoS&amp;EC'!X:X,"&lt;&gt;Error")</f>
        <v>0</v>
      </c>
      <c r="I66" s="157">
        <f>SUMIFS('2-3-6. Travel Costs&amp;CoS&amp;EC'!V:V,'2-3-6. Travel Costs&amp;CoS&amp;EC'!C:C,B66,'2-3-6. Travel Costs&amp;CoS&amp;EC'!I:I,$G$63,'2-3-6. Travel Costs&amp;CoS&amp;EC'!X:X,"&lt;&gt;Error")</f>
        <v>0</v>
      </c>
      <c r="J66" s="158">
        <f t="shared" ref="J66:J119" si="3">D66+G66</f>
        <v>720</v>
      </c>
      <c r="K66" s="158">
        <f t="shared" ref="K66:K119" si="4">E66+H66</f>
        <v>0</v>
      </c>
      <c r="L66" s="158">
        <f t="shared" ref="L66:L119" si="5">F66+I66</f>
        <v>1200</v>
      </c>
      <c r="M66" s="158">
        <f t="shared" ref="M66:M119" si="6">J66+K66+L66</f>
        <v>1920</v>
      </c>
    </row>
    <row r="67" spans="2:13" x14ac:dyDescent="0.4">
      <c r="B67" s="180" t="s">
        <v>8</v>
      </c>
      <c r="C67" s="180" t="str">
        <f>IF('Final financial statement'!E25=0,"",'Final financial statement'!E25)</f>
        <v>Partner</v>
      </c>
      <c r="D67" s="157">
        <f>SUMIFS('2-3-6. Travel Costs&amp;CoS&amp;EC'!U:U,'2-3-6. Travel Costs&amp;CoS&amp;EC'!C:C,B67,'2-3-6. Travel Costs&amp;CoS&amp;EC'!I:I,$D$63,'2-3-6. Travel Costs&amp;CoS&amp;EC'!Y:Y,1,'2-3-6. Travel Costs&amp;CoS&amp;EC'!X:X,"&lt;&gt;Error")</f>
        <v>1080</v>
      </c>
      <c r="E67" s="157">
        <f>SUMIFS('2-3-6. Travel Costs&amp;CoS&amp;EC'!U:U,'2-3-6. Travel Costs&amp;CoS&amp;EC'!C:C,B67,'2-3-6. Travel Costs&amp;CoS&amp;EC'!I:I,$D$63,'2-3-6. Travel Costs&amp;CoS&amp;EC'!Y:Y,2,'2-3-6. Travel Costs&amp;CoS&amp;EC'!X:X,"&lt;&gt;Error")</f>
        <v>0</v>
      </c>
      <c r="F67" s="157">
        <f>SUMIFS('2-3-6. Travel Costs&amp;CoS&amp;EC'!V:V,'2-3-6. Travel Costs&amp;CoS&amp;EC'!C:C,B67,'2-3-6. Travel Costs&amp;CoS&amp;EC'!I:I,$D$63,'2-3-6. Travel Costs&amp;CoS&amp;EC'!X:X,"&lt;&gt;Error")</f>
        <v>1200</v>
      </c>
      <c r="G67" s="157">
        <f>SUMIFS('2-3-6. Travel Costs&amp;CoS&amp;EC'!U:U,'2-3-6. Travel Costs&amp;CoS&amp;EC'!C:C,B67,'2-3-6. Travel Costs&amp;CoS&amp;EC'!I:I,$G$63,'2-3-6. Travel Costs&amp;CoS&amp;EC'!Y:Y,1,'2-3-6. Travel Costs&amp;CoS&amp;EC'!X:X,"&lt;&gt;Error")</f>
        <v>0</v>
      </c>
      <c r="H67" s="157">
        <f>SUMIFS('2-3-6. Travel Costs&amp;CoS&amp;EC'!U:U,'2-3-6. Travel Costs&amp;CoS&amp;EC'!C:C,B67,'2-3-6. Travel Costs&amp;CoS&amp;EC'!I:I,$G$63,'2-3-6. Travel Costs&amp;CoS&amp;EC'!Y:Y,2,'2-3-6. Travel Costs&amp;CoS&amp;EC'!X:X,"&lt;&gt;Error")</f>
        <v>0</v>
      </c>
      <c r="I67" s="157">
        <f>SUMIFS('2-3-6. Travel Costs&amp;CoS&amp;EC'!V:V,'2-3-6. Travel Costs&amp;CoS&amp;EC'!C:C,B67,'2-3-6. Travel Costs&amp;CoS&amp;EC'!I:I,$G$63,'2-3-6. Travel Costs&amp;CoS&amp;EC'!X:X,"&lt;&gt;Error")</f>
        <v>0</v>
      </c>
      <c r="J67" s="158">
        <f t="shared" si="3"/>
        <v>1080</v>
      </c>
      <c r="K67" s="158">
        <f t="shared" si="4"/>
        <v>0</v>
      </c>
      <c r="L67" s="158">
        <f t="shared" si="5"/>
        <v>1200</v>
      </c>
      <c r="M67" s="158">
        <f t="shared" si="6"/>
        <v>2280</v>
      </c>
    </row>
    <row r="68" spans="2:13" x14ac:dyDescent="0.4">
      <c r="B68" s="180" t="s">
        <v>9</v>
      </c>
      <c r="C68" s="180" t="str">
        <f>IF('Final financial statement'!E26=0,"",'Final financial statement'!E26)</f>
        <v>Partner</v>
      </c>
      <c r="D68" s="157">
        <f>SUMIFS('2-3-6. Travel Costs&amp;CoS&amp;EC'!U:U,'2-3-6. Travel Costs&amp;CoS&amp;EC'!C:C,B68,'2-3-6. Travel Costs&amp;CoS&amp;EC'!I:I,$D$63,'2-3-6. Travel Costs&amp;CoS&amp;EC'!Y:Y,1,'2-3-6. Travel Costs&amp;CoS&amp;EC'!X:X,"&lt;&gt;Error")</f>
        <v>635</v>
      </c>
      <c r="E68" s="157">
        <f>SUMIFS('2-3-6. Travel Costs&amp;CoS&amp;EC'!U:U,'2-3-6. Travel Costs&amp;CoS&amp;EC'!C:C,B68,'2-3-6. Travel Costs&amp;CoS&amp;EC'!I:I,$D$63,'2-3-6. Travel Costs&amp;CoS&amp;EC'!Y:Y,2,'2-3-6. Travel Costs&amp;CoS&amp;EC'!X:X,"&lt;&gt;Error")</f>
        <v>0</v>
      </c>
      <c r="F68" s="157">
        <f>SUMIFS('2-3-6. Travel Costs&amp;CoS&amp;EC'!V:V,'2-3-6. Travel Costs&amp;CoS&amp;EC'!C:C,B68,'2-3-6. Travel Costs&amp;CoS&amp;EC'!I:I,$D$63,'2-3-6. Travel Costs&amp;CoS&amp;EC'!X:X,"&lt;&gt;Error")</f>
        <v>1200</v>
      </c>
      <c r="G68" s="157">
        <f>SUMIFS('2-3-6. Travel Costs&amp;CoS&amp;EC'!U:U,'2-3-6. Travel Costs&amp;CoS&amp;EC'!C:C,B68,'2-3-6. Travel Costs&amp;CoS&amp;EC'!I:I,$G$63,'2-3-6. Travel Costs&amp;CoS&amp;EC'!Y:Y,1,'2-3-6. Travel Costs&amp;CoS&amp;EC'!X:X,"&lt;&gt;Error")</f>
        <v>0</v>
      </c>
      <c r="H68" s="157">
        <f>SUMIFS('2-3-6. Travel Costs&amp;CoS&amp;EC'!U:U,'2-3-6. Travel Costs&amp;CoS&amp;EC'!C:C,B68,'2-3-6. Travel Costs&amp;CoS&amp;EC'!I:I,$G$63,'2-3-6. Travel Costs&amp;CoS&amp;EC'!Y:Y,2,'2-3-6. Travel Costs&amp;CoS&amp;EC'!X:X,"&lt;&gt;Error")</f>
        <v>0</v>
      </c>
      <c r="I68" s="157">
        <f>SUMIFS('2-3-6. Travel Costs&amp;CoS&amp;EC'!V:V,'2-3-6. Travel Costs&amp;CoS&amp;EC'!C:C,B68,'2-3-6. Travel Costs&amp;CoS&amp;EC'!I:I,$G$63,'2-3-6. Travel Costs&amp;CoS&amp;EC'!X:X,"&lt;&gt;Error")</f>
        <v>0</v>
      </c>
      <c r="J68" s="158">
        <f t="shared" si="3"/>
        <v>635</v>
      </c>
      <c r="K68" s="158">
        <f t="shared" si="4"/>
        <v>0</v>
      </c>
      <c r="L68" s="158">
        <f t="shared" si="5"/>
        <v>1200</v>
      </c>
      <c r="M68" s="158">
        <f t="shared" si="6"/>
        <v>1835</v>
      </c>
    </row>
    <row r="69" spans="2:13" x14ac:dyDescent="0.4">
      <c r="B69" s="180" t="s">
        <v>10</v>
      </c>
      <c r="C69" s="180" t="str">
        <f>IF('Final financial statement'!E27=0,"",'Final financial statement'!E27)</f>
        <v>Partner</v>
      </c>
      <c r="D69" s="157">
        <f>SUMIFS('2-3-6. Travel Costs&amp;CoS&amp;EC'!U:U,'2-3-6. Travel Costs&amp;CoS&amp;EC'!C:C,B69,'2-3-6. Travel Costs&amp;CoS&amp;EC'!I:I,$D$63,'2-3-6. Travel Costs&amp;CoS&amp;EC'!Y:Y,1,'2-3-6. Travel Costs&amp;CoS&amp;EC'!X:X,"&lt;&gt;Error")</f>
        <v>1300</v>
      </c>
      <c r="E69" s="157">
        <f>SUMIFS('2-3-6. Travel Costs&amp;CoS&amp;EC'!U:U,'2-3-6. Travel Costs&amp;CoS&amp;EC'!C:C,B69,'2-3-6. Travel Costs&amp;CoS&amp;EC'!I:I,$D$63,'2-3-6. Travel Costs&amp;CoS&amp;EC'!Y:Y,2,'2-3-6. Travel Costs&amp;CoS&amp;EC'!X:X,"&lt;&gt;Error")</f>
        <v>0</v>
      </c>
      <c r="F69" s="157">
        <f>SUMIFS('2-3-6. Travel Costs&amp;CoS&amp;EC'!V:V,'2-3-6. Travel Costs&amp;CoS&amp;EC'!C:C,B69,'2-3-6. Travel Costs&amp;CoS&amp;EC'!I:I,$D$63,'2-3-6. Travel Costs&amp;CoS&amp;EC'!X:X,"&lt;&gt;Error")</f>
        <v>2400</v>
      </c>
      <c r="G69" s="157">
        <f>SUMIFS('2-3-6. Travel Costs&amp;CoS&amp;EC'!U:U,'2-3-6. Travel Costs&amp;CoS&amp;EC'!C:C,B69,'2-3-6. Travel Costs&amp;CoS&amp;EC'!I:I,$G$63,'2-3-6. Travel Costs&amp;CoS&amp;EC'!Y:Y,1,'2-3-6. Travel Costs&amp;CoS&amp;EC'!X:X,"&lt;&gt;Error")</f>
        <v>0</v>
      </c>
      <c r="H69" s="157">
        <f>SUMIFS('2-3-6. Travel Costs&amp;CoS&amp;EC'!U:U,'2-3-6. Travel Costs&amp;CoS&amp;EC'!C:C,B69,'2-3-6. Travel Costs&amp;CoS&amp;EC'!I:I,$G$63,'2-3-6. Travel Costs&amp;CoS&amp;EC'!Y:Y,2,'2-3-6. Travel Costs&amp;CoS&amp;EC'!X:X,"&lt;&gt;Error")</f>
        <v>0</v>
      </c>
      <c r="I69" s="157">
        <f>SUMIFS('2-3-6. Travel Costs&amp;CoS&amp;EC'!V:V,'2-3-6. Travel Costs&amp;CoS&amp;EC'!C:C,B69,'2-3-6. Travel Costs&amp;CoS&amp;EC'!I:I,$G$63,'2-3-6. Travel Costs&amp;CoS&amp;EC'!X:X,"&lt;&gt;Error")</f>
        <v>0</v>
      </c>
      <c r="J69" s="158">
        <f t="shared" si="3"/>
        <v>1300</v>
      </c>
      <c r="K69" s="158">
        <f t="shared" si="4"/>
        <v>0</v>
      </c>
      <c r="L69" s="158">
        <f t="shared" si="5"/>
        <v>2400</v>
      </c>
      <c r="M69" s="158">
        <f t="shared" si="6"/>
        <v>3700</v>
      </c>
    </row>
    <row r="70" spans="2:13" x14ac:dyDescent="0.4">
      <c r="B70" s="180" t="s">
        <v>11</v>
      </c>
      <c r="C70" s="180" t="str">
        <f>IF('Final financial statement'!E28=0,"",'Final financial statement'!E28)</f>
        <v>Partner</v>
      </c>
      <c r="D70" s="157">
        <f>SUMIFS('2-3-6. Travel Costs&amp;CoS&amp;EC'!U:U,'2-3-6. Travel Costs&amp;CoS&amp;EC'!C:C,B70,'2-3-6. Travel Costs&amp;CoS&amp;EC'!I:I,$D$63,'2-3-6. Travel Costs&amp;CoS&amp;EC'!Y:Y,1,'2-3-6. Travel Costs&amp;CoS&amp;EC'!X:X,"&lt;&gt;Error")</f>
        <v>360</v>
      </c>
      <c r="E70" s="157">
        <f>SUMIFS('2-3-6. Travel Costs&amp;CoS&amp;EC'!U:U,'2-3-6. Travel Costs&amp;CoS&amp;EC'!C:C,B70,'2-3-6. Travel Costs&amp;CoS&amp;EC'!I:I,$D$63,'2-3-6. Travel Costs&amp;CoS&amp;EC'!Y:Y,2,'2-3-6. Travel Costs&amp;CoS&amp;EC'!X:X,"&lt;&gt;Error")</f>
        <v>0</v>
      </c>
      <c r="F70" s="157">
        <f>SUMIFS('2-3-6. Travel Costs&amp;CoS&amp;EC'!V:V,'2-3-6. Travel Costs&amp;CoS&amp;EC'!C:C,B70,'2-3-6. Travel Costs&amp;CoS&amp;EC'!I:I,$D$63,'2-3-6. Travel Costs&amp;CoS&amp;EC'!X:X,"&lt;&gt;Error")</f>
        <v>240</v>
      </c>
      <c r="G70" s="157">
        <f>SUMIFS('2-3-6. Travel Costs&amp;CoS&amp;EC'!U:U,'2-3-6. Travel Costs&amp;CoS&amp;EC'!C:C,B70,'2-3-6. Travel Costs&amp;CoS&amp;EC'!I:I,$G$63,'2-3-6. Travel Costs&amp;CoS&amp;EC'!Y:Y,1,'2-3-6. Travel Costs&amp;CoS&amp;EC'!X:X,"&lt;&gt;Error")</f>
        <v>0</v>
      </c>
      <c r="H70" s="157">
        <f>SUMIFS('2-3-6. Travel Costs&amp;CoS&amp;EC'!U:U,'2-3-6. Travel Costs&amp;CoS&amp;EC'!C:C,B70,'2-3-6. Travel Costs&amp;CoS&amp;EC'!I:I,$G$63,'2-3-6. Travel Costs&amp;CoS&amp;EC'!Y:Y,2,'2-3-6. Travel Costs&amp;CoS&amp;EC'!X:X,"&lt;&gt;Error")</f>
        <v>0</v>
      </c>
      <c r="I70" s="157">
        <f>SUMIFS('2-3-6. Travel Costs&amp;CoS&amp;EC'!V:V,'2-3-6. Travel Costs&amp;CoS&amp;EC'!C:C,B70,'2-3-6. Travel Costs&amp;CoS&amp;EC'!I:I,$G$63,'2-3-6. Travel Costs&amp;CoS&amp;EC'!X:X,"&lt;&gt;Error")</f>
        <v>0</v>
      </c>
      <c r="J70" s="158">
        <f t="shared" si="3"/>
        <v>360</v>
      </c>
      <c r="K70" s="158">
        <f t="shared" si="4"/>
        <v>0</v>
      </c>
      <c r="L70" s="158">
        <f t="shared" si="5"/>
        <v>240</v>
      </c>
      <c r="M70" s="158">
        <f t="shared" si="6"/>
        <v>600</v>
      </c>
    </row>
    <row r="71" spans="2:13" x14ac:dyDescent="0.4">
      <c r="B71" s="180" t="s">
        <v>12</v>
      </c>
      <c r="C71" s="180" t="str">
        <f>IF('Final financial statement'!E29=0,"",'Final financial statement'!E29)</f>
        <v>Partner</v>
      </c>
      <c r="D71" s="157">
        <f>SUMIFS('2-3-6. Travel Costs&amp;CoS&amp;EC'!U:U,'2-3-6. Travel Costs&amp;CoS&amp;EC'!C:C,B71,'2-3-6. Travel Costs&amp;CoS&amp;EC'!I:I,$D$63,'2-3-6. Travel Costs&amp;CoS&amp;EC'!Y:Y,1,'2-3-6. Travel Costs&amp;CoS&amp;EC'!X:X,"&lt;&gt;Error")</f>
        <v>0</v>
      </c>
      <c r="E71" s="157">
        <f>SUMIFS('2-3-6. Travel Costs&amp;CoS&amp;EC'!U:U,'2-3-6. Travel Costs&amp;CoS&amp;EC'!C:C,B71,'2-3-6. Travel Costs&amp;CoS&amp;EC'!I:I,$D$63,'2-3-6. Travel Costs&amp;CoS&amp;EC'!Y:Y,2,'2-3-6. Travel Costs&amp;CoS&amp;EC'!X:X,"&lt;&gt;Error")</f>
        <v>0</v>
      </c>
      <c r="F71" s="157">
        <f>SUMIFS('2-3-6. Travel Costs&amp;CoS&amp;EC'!V:V,'2-3-6. Travel Costs&amp;CoS&amp;EC'!C:C,B71,'2-3-6. Travel Costs&amp;CoS&amp;EC'!I:I,$D$63,'2-3-6. Travel Costs&amp;CoS&amp;EC'!X:X,"&lt;&gt;Error")</f>
        <v>0</v>
      </c>
      <c r="G71" s="157">
        <f>SUMIFS('2-3-6. Travel Costs&amp;CoS&amp;EC'!U:U,'2-3-6. Travel Costs&amp;CoS&amp;EC'!C:C,B71,'2-3-6. Travel Costs&amp;CoS&amp;EC'!I:I,$G$63,'2-3-6. Travel Costs&amp;CoS&amp;EC'!Y:Y,1,'2-3-6. Travel Costs&amp;CoS&amp;EC'!X:X,"&lt;&gt;Error")</f>
        <v>0</v>
      </c>
      <c r="H71" s="157">
        <f>SUMIFS('2-3-6. Travel Costs&amp;CoS&amp;EC'!U:U,'2-3-6. Travel Costs&amp;CoS&amp;EC'!C:C,B71,'2-3-6. Travel Costs&amp;CoS&amp;EC'!I:I,$G$63,'2-3-6. Travel Costs&amp;CoS&amp;EC'!Y:Y,2,'2-3-6. Travel Costs&amp;CoS&amp;EC'!X:X,"&lt;&gt;Error")</f>
        <v>0</v>
      </c>
      <c r="I71" s="157">
        <f>SUMIFS('2-3-6. Travel Costs&amp;CoS&amp;EC'!V:V,'2-3-6. Travel Costs&amp;CoS&amp;EC'!C:C,B71,'2-3-6. Travel Costs&amp;CoS&amp;EC'!I:I,$G$63,'2-3-6. Travel Costs&amp;CoS&amp;EC'!X:X,"&lt;&gt;Error")</f>
        <v>0</v>
      </c>
      <c r="J71" s="158">
        <f t="shared" si="3"/>
        <v>0</v>
      </c>
      <c r="K71" s="158">
        <f t="shared" si="4"/>
        <v>0</v>
      </c>
      <c r="L71" s="158">
        <f t="shared" si="5"/>
        <v>0</v>
      </c>
      <c r="M71" s="158">
        <f t="shared" si="6"/>
        <v>0</v>
      </c>
    </row>
    <row r="72" spans="2:13" x14ac:dyDescent="0.4">
      <c r="B72" s="180" t="s">
        <v>13</v>
      </c>
      <c r="C72" s="180" t="str">
        <f>IF('Final financial statement'!E30=0,"",'Final financial statement'!E30)</f>
        <v>Partner</v>
      </c>
      <c r="D72" s="157">
        <f>SUMIFS('2-3-6. Travel Costs&amp;CoS&amp;EC'!U:U,'2-3-6. Travel Costs&amp;CoS&amp;EC'!C:C,B72,'2-3-6. Travel Costs&amp;CoS&amp;EC'!I:I,$D$63,'2-3-6. Travel Costs&amp;CoS&amp;EC'!Y:Y,1,'2-3-6. Travel Costs&amp;CoS&amp;EC'!X:X,"&lt;&gt;Error")</f>
        <v>1885</v>
      </c>
      <c r="E72" s="157">
        <f>SUMIFS('2-3-6. Travel Costs&amp;CoS&amp;EC'!U:U,'2-3-6. Travel Costs&amp;CoS&amp;EC'!C:C,B72,'2-3-6. Travel Costs&amp;CoS&amp;EC'!I:I,$D$63,'2-3-6. Travel Costs&amp;CoS&amp;EC'!Y:Y,2,'2-3-6. Travel Costs&amp;CoS&amp;EC'!X:X,"&lt;&gt;Error")</f>
        <v>0</v>
      </c>
      <c r="F72" s="157">
        <f>SUMIFS('2-3-6. Travel Costs&amp;CoS&amp;EC'!V:V,'2-3-6. Travel Costs&amp;CoS&amp;EC'!C:C,B72,'2-3-6. Travel Costs&amp;CoS&amp;EC'!I:I,$D$63,'2-3-6. Travel Costs&amp;CoS&amp;EC'!X:X,"&lt;&gt;Error")</f>
        <v>3000</v>
      </c>
      <c r="G72" s="157">
        <f>SUMIFS('2-3-6. Travel Costs&amp;CoS&amp;EC'!U:U,'2-3-6. Travel Costs&amp;CoS&amp;EC'!C:C,B72,'2-3-6. Travel Costs&amp;CoS&amp;EC'!I:I,$G$63,'2-3-6. Travel Costs&amp;CoS&amp;EC'!Y:Y,1,'2-3-6. Travel Costs&amp;CoS&amp;EC'!X:X,"&lt;&gt;Error")</f>
        <v>0</v>
      </c>
      <c r="H72" s="157">
        <f>SUMIFS('2-3-6. Travel Costs&amp;CoS&amp;EC'!U:U,'2-3-6. Travel Costs&amp;CoS&amp;EC'!C:C,B72,'2-3-6. Travel Costs&amp;CoS&amp;EC'!I:I,$G$63,'2-3-6. Travel Costs&amp;CoS&amp;EC'!Y:Y,2,'2-3-6. Travel Costs&amp;CoS&amp;EC'!X:X,"&lt;&gt;Error")</f>
        <v>0</v>
      </c>
      <c r="I72" s="157">
        <f>SUMIFS('2-3-6. Travel Costs&amp;CoS&amp;EC'!V:V,'2-3-6. Travel Costs&amp;CoS&amp;EC'!C:C,B72,'2-3-6. Travel Costs&amp;CoS&amp;EC'!I:I,$G$63,'2-3-6. Travel Costs&amp;CoS&amp;EC'!X:X,"&lt;&gt;Error")</f>
        <v>0</v>
      </c>
      <c r="J72" s="158">
        <f t="shared" si="3"/>
        <v>1885</v>
      </c>
      <c r="K72" s="158">
        <f t="shared" si="4"/>
        <v>0</v>
      </c>
      <c r="L72" s="158">
        <f t="shared" si="5"/>
        <v>3000</v>
      </c>
      <c r="M72" s="158">
        <f t="shared" si="6"/>
        <v>4885</v>
      </c>
    </row>
    <row r="73" spans="2:13" x14ac:dyDescent="0.4">
      <c r="B73" s="180" t="s">
        <v>14</v>
      </c>
      <c r="C73" s="180" t="str">
        <f>IF('Final financial statement'!E31=0,"",'Final financial statement'!E31)</f>
        <v>Partner</v>
      </c>
      <c r="D73" s="157">
        <f>SUMIFS('2-3-6. Travel Costs&amp;CoS&amp;EC'!U:U,'2-3-6. Travel Costs&amp;CoS&amp;EC'!C:C,B73,'2-3-6. Travel Costs&amp;CoS&amp;EC'!I:I,$D$63,'2-3-6. Travel Costs&amp;CoS&amp;EC'!Y:Y,1,'2-3-6. Travel Costs&amp;CoS&amp;EC'!X:X,"&lt;&gt;Error")</f>
        <v>1120</v>
      </c>
      <c r="E73" s="157">
        <f>SUMIFS('2-3-6. Travel Costs&amp;CoS&amp;EC'!U:U,'2-3-6. Travel Costs&amp;CoS&amp;EC'!C:C,B73,'2-3-6. Travel Costs&amp;CoS&amp;EC'!I:I,$D$63,'2-3-6. Travel Costs&amp;CoS&amp;EC'!Y:Y,2,'2-3-6. Travel Costs&amp;CoS&amp;EC'!X:X,"&lt;&gt;Error")</f>
        <v>0</v>
      </c>
      <c r="F73" s="157">
        <f>SUMIFS('2-3-6. Travel Costs&amp;CoS&amp;EC'!V:V,'2-3-6. Travel Costs&amp;CoS&amp;EC'!C:C,B73,'2-3-6. Travel Costs&amp;CoS&amp;EC'!I:I,$D$63,'2-3-6. Travel Costs&amp;CoS&amp;EC'!X:X,"&lt;&gt;Error")</f>
        <v>2160</v>
      </c>
      <c r="G73" s="157">
        <f>SUMIFS('2-3-6. Travel Costs&amp;CoS&amp;EC'!U:U,'2-3-6. Travel Costs&amp;CoS&amp;EC'!C:C,B73,'2-3-6. Travel Costs&amp;CoS&amp;EC'!I:I,$G$63,'2-3-6. Travel Costs&amp;CoS&amp;EC'!Y:Y,1,'2-3-6. Travel Costs&amp;CoS&amp;EC'!X:X,"&lt;&gt;Error")</f>
        <v>0</v>
      </c>
      <c r="H73" s="157">
        <f>SUMIFS('2-3-6. Travel Costs&amp;CoS&amp;EC'!U:U,'2-3-6. Travel Costs&amp;CoS&amp;EC'!C:C,B73,'2-3-6. Travel Costs&amp;CoS&amp;EC'!I:I,$G$63,'2-3-6. Travel Costs&amp;CoS&amp;EC'!Y:Y,2,'2-3-6. Travel Costs&amp;CoS&amp;EC'!X:X,"&lt;&gt;Error")</f>
        <v>0</v>
      </c>
      <c r="I73" s="157">
        <f>SUMIFS('2-3-6. Travel Costs&amp;CoS&amp;EC'!V:V,'2-3-6. Travel Costs&amp;CoS&amp;EC'!C:C,B73,'2-3-6. Travel Costs&amp;CoS&amp;EC'!I:I,$G$63,'2-3-6. Travel Costs&amp;CoS&amp;EC'!X:X,"&lt;&gt;Error")</f>
        <v>0</v>
      </c>
      <c r="J73" s="158">
        <f t="shared" si="3"/>
        <v>1120</v>
      </c>
      <c r="K73" s="158">
        <f t="shared" si="4"/>
        <v>0</v>
      </c>
      <c r="L73" s="158">
        <f t="shared" si="5"/>
        <v>2160</v>
      </c>
      <c r="M73" s="158">
        <f t="shared" si="6"/>
        <v>3280</v>
      </c>
    </row>
    <row r="74" spans="2:13" x14ac:dyDescent="0.4">
      <c r="B74" s="180" t="s">
        <v>15</v>
      </c>
      <c r="C74" s="180" t="str">
        <f>IF('Final financial statement'!E32=0,"",'Final financial statement'!E32)</f>
        <v>Partner</v>
      </c>
      <c r="D74" s="157">
        <f>SUMIFS('2-3-6. Travel Costs&amp;CoS&amp;EC'!U:U,'2-3-6. Travel Costs&amp;CoS&amp;EC'!C:C,B74,'2-3-6. Travel Costs&amp;CoS&amp;EC'!I:I,$D$63,'2-3-6. Travel Costs&amp;CoS&amp;EC'!Y:Y,1,'2-3-6. Travel Costs&amp;CoS&amp;EC'!X:X,"&lt;&gt;Error")</f>
        <v>1100</v>
      </c>
      <c r="E74" s="157">
        <f>SUMIFS('2-3-6. Travel Costs&amp;CoS&amp;EC'!U:U,'2-3-6. Travel Costs&amp;CoS&amp;EC'!C:C,B74,'2-3-6. Travel Costs&amp;CoS&amp;EC'!I:I,$D$63,'2-3-6. Travel Costs&amp;CoS&amp;EC'!Y:Y,2,'2-3-6. Travel Costs&amp;CoS&amp;EC'!X:X,"&lt;&gt;Error")</f>
        <v>0</v>
      </c>
      <c r="F74" s="157">
        <f>SUMIFS('2-3-6. Travel Costs&amp;CoS&amp;EC'!V:V,'2-3-6. Travel Costs&amp;CoS&amp;EC'!C:C,B74,'2-3-6. Travel Costs&amp;CoS&amp;EC'!I:I,$D$63,'2-3-6. Travel Costs&amp;CoS&amp;EC'!X:X,"&lt;&gt;Error")</f>
        <v>1920</v>
      </c>
      <c r="G74" s="157">
        <f>SUMIFS('2-3-6. Travel Costs&amp;CoS&amp;EC'!U:U,'2-3-6. Travel Costs&amp;CoS&amp;EC'!C:C,B74,'2-3-6. Travel Costs&amp;CoS&amp;EC'!I:I,$G$63,'2-3-6. Travel Costs&amp;CoS&amp;EC'!Y:Y,1,'2-3-6. Travel Costs&amp;CoS&amp;EC'!X:X,"&lt;&gt;Error")</f>
        <v>0</v>
      </c>
      <c r="H74" s="157">
        <f>SUMIFS('2-3-6. Travel Costs&amp;CoS&amp;EC'!U:U,'2-3-6. Travel Costs&amp;CoS&amp;EC'!C:C,B74,'2-3-6. Travel Costs&amp;CoS&amp;EC'!I:I,$G$63,'2-3-6. Travel Costs&amp;CoS&amp;EC'!Y:Y,2,'2-3-6. Travel Costs&amp;CoS&amp;EC'!X:X,"&lt;&gt;Error")</f>
        <v>0</v>
      </c>
      <c r="I74" s="157">
        <f>SUMIFS('2-3-6. Travel Costs&amp;CoS&amp;EC'!V:V,'2-3-6. Travel Costs&amp;CoS&amp;EC'!C:C,B74,'2-3-6. Travel Costs&amp;CoS&amp;EC'!I:I,$G$63,'2-3-6. Travel Costs&amp;CoS&amp;EC'!X:X,"&lt;&gt;Error")</f>
        <v>0</v>
      </c>
      <c r="J74" s="158">
        <f t="shared" si="3"/>
        <v>1100</v>
      </c>
      <c r="K74" s="158">
        <f t="shared" si="4"/>
        <v>0</v>
      </c>
      <c r="L74" s="158">
        <f t="shared" si="5"/>
        <v>1920</v>
      </c>
      <c r="M74" s="158">
        <f t="shared" si="6"/>
        <v>3020</v>
      </c>
    </row>
    <row r="75" spans="2:13" x14ac:dyDescent="0.4">
      <c r="B75" s="180" t="s">
        <v>16</v>
      </c>
      <c r="C75" s="180" t="str">
        <f>IF('Final financial statement'!E33=0,"",'Final financial statement'!E33)</f>
        <v/>
      </c>
      <c r="D75" s="157">
        <f>SUMIFS('2-3-6. Travel Costs&amp;CoS&amp;EC'!U:U,'2-3-6. Travel Costs&amp;CoS&amp;EC'!C:C,B75,'2-3-6. Travel Costs&amp;CoS&amp;EC'!I:I,$D$63,'2-3-6. Travel Costs&amp;CoS&amp;EC'!Y:Y,1,'2-3-6. Travel Costs&amp;CoS&amp;EC'!X:X,"&lt;&gt;Error")</f>
        <v>0</v>
      </c>
      <c r="E75" s="157">
        <f>SUMIFS('2-3-6. Travel Costs&amp;CoS&amp;EC'!U:U,'2-3-6. Travel Costs&amp;CoS&amp;EC'!C:C,B75,'2-3-6. Travel Costs&amp;CoS&amp;EC'!I:I,$D$63,'2-3-6. Travel Costs&amp;CoS&amp;EC'!Y:Y,2,'2-3-6. Travel Costs&amp;CoS&amp;EC'!X:X,"&lt;&gt;Error")</f>
        <v>0</v>
      </c>
      <c r="F75" s="157">
        <f>SUMIFS('2-3-6. Travel Costs&amp;CoS&amp;EC'!V:V,'2-3-6. Travel Costs&amp;CoS&amp;EC'!C:C,B75,'2-3-6. Travel Costs&amp;CoS&amp;EC'!I:I,$D$63,'2-3-6. Travel Costs&amp;CoS&amp;EC'!X:X,"&lt;&gt;Error")</f>
        <v>0</v>
      </c>
      <c r="G75" s="157">
        <f>SUMIFS('2-3-6. Travel Costs&amp;CoS&amp;EC'!U:U,'2-3-6. Travel Costs&amp;CoS&amp;EC'!C:C,B75,'2-3-6. Travel Costs&amp;CoS&amp;EC'!I:I,$G$63,'2-3-6. Travel Costs&amp;CoS&amp;EC'!Y:Y,1,'2-3-6. Travel Costs&amp;CoS&amp;EC'!X:X,"&lt;&gt;Error")</f>
        <v>0</v>
      </c>
      <c r="H75" s="157">
        <f>SUMIFS('2-3-6. Travel Costs&amp;CoS&amp;EC'!U:U,'2-3-6. Travel Costs&amp;CoS&amp;EC'!C:C,B75,'2-3-6. Travel Costs&amp;CoS&amp;EC'!I:I,$G$63,'2-3-6. Travel Costs&amp;CoS&amp;EC'!Y:Y,2,'2-3-6. Travel Costs&amp;CoS&amp;EC'!X:X,"&lt;&gt;Error")</f>
        <v>0</v>
      </c>
      <c r="I75" s="157">
        <f>SUMIFS('2-3-6. Travel Costs&amp;CoS&amp;EC'!V:V,'2-3-6. Travel Costs&amp;CoS&amp;EC'!C:C,B75,'2-3-6. Travel Costs&amp;CoS&amp;EC'!I:I,$G$63,'2-3-6. Travel Costs&amp;CoS&amp;EC'!X:X,"&lt;&gt;Error")</f>
        <v>0</v>
      </c>
      <c r="J75" s="158">
        <f t="shared" si="3"/>
        <v>0</v>
      </c>
      <c r="K75" s="158">
        <f t="shared" si="4"/>
        <v>0</v>
      </c>
      <c r="L75" s="158">
        <f t="shared" si="5"/>
        <v>0</v>
      </c>
      <c r="M75" s="158">
        <f t="shared" si="6"/>
        <v>0</v>
      </c>
    </row>
    <row r="76" spans="2:13" x14ac:dyDescent="0.4">
      <c r="B76" s="180" t="s">
        <v>17</v>
      </c>
      <c r="C76" s="180" t="str">
        <f>IF('Final financial statement'!E34=0,"",'Final financial statement'!E34)</f>
        <v/>
      </c>
      <c r="D76" s="157">
        <f>SUMIFS('2-3-6. Travel Costs&amp;CoS&amp;EC'!U:U,'2-3-6. Travel Costs&amp;CoS&amp;EC'!C:C,B76,'2-3-6. Travel Costs&amp;CoS&amp;EC'!I:I,$D$63,'2-3-6. Travel Costs&amp;CoS&amp;EC'!Y:Y,1,'2-3-6. Travel Costs&amp;CoS&amp;EC'!X:X,"&lt;&gt;Error")</f>
        <v>0</v>
      </c>
      <c r="E76" s="157">
        <f>SUMIFS('2-3-6. Travel Costs&amp;CoS&amp;EC'!U:U,'2-3-6. Travel Costs&amp;CoS&amp;EC'!C:C,B76,'2-3-6. Travel Costs&amp;CoS&amp;EC'!I:I,$D$63,'2-3-6. Travel Costs&amp;CoS&amp;EC'!Y:Y,2,'2-3-6. Travel Costs&amp;CoS&amp;EC'!X:X,"&lt;&gt;Error")</f>
        <v>0</v>
      </c>
      <c r="F76" s="157">
        <f>SUMIFS('2-3-6. Travel Costs&amp;CoS&amp;EC'!V:V,'2-3-6. Travel Costs&amp;CoS&amp;EC'!C:C,B76,'2-3-6. Travel Costs&amp;CoS&amp;EC'!I:I,$D$63,'2-3-6. Travel Costs&amp;CoS&amp;EC'!X:X,"&lt;&gt;Error")</f>
        <v>0</v>
      </c>
      <c r="G76" s="157">
        <f>SUMIFS('2-3-6. Travel Costs&amp;CoS&amp;EC'!U:U,'2-3-6. Travel Costs&amp;CoS&amp;EC'!C:C,B76,'2-3-6. Travel Costs&amp;CoS&amp;EC'!I:I,$G$63,'2-3-6. Travel Costs&amp;CoS&amp;EC'!Y:Y,1,'2-3-6. Travel Costs&amp;CoS&amp;EC'!X:X,"&lt;&gt;Error")</f>
        <v>0</v>
      </c>
      <c r="H76" s="157">
        <f>SUMIFS('2-3-6. Travel Costs&amp;CoS&amp;EC'!U:U,'2-3-6. Travel Costs&amp;CoS&amp;EC'!C:C,B76,'2-3-6. Travel Costs&amp;CoS&amp;EC'!I:I,$G$63,'2-3-6. Travel Costs&amp;CoS&amp;EC'!Y:Y,2,'2-3-6. Travel Costs&amp;CoS&amp;EC'!X:X,"&lt;&gt;Error")</f>
        <v>0</v>
      </c>
      <c r="I76" s="157">
        <f>SUMIFS('2-3-6. Travel Costs&amp;CoS&amp;EC'!V:V,'2-3-6. Travel Costs&amp;CoS&amp;EC'!C:C,B76,'2-3-6. Travel Costs&amp;CoS&amp;EC'!I:I,$G$63,'2-3-6. Travel Costs&amp;CoS&amp;EC'!X:X,"&lt;&gt;Error")</f>
        <v>0</v>
      </c>
      <c r="J76" s="158">
        <f t="shared" si="3"/>
        <v>0</v>
      </c>
      <c r="K76" s="158">
        <f t="shared" si="4"/>
        <v>0</v>
      </c>
      <c r="L76" s="158">
        <f t="shared" si="5"/>
        <v>0</v>
      </c>
      <c r="M76" s="158">
        <f t="shared" si="6"/>
        <v>0</v>
      </c>
    </row>
    <row r="77" spans="2:13" x14ac:dyDescent="0.4">
      <c r="B77" s="180" t="s">
        <v>145</v>
      </c>
      <c r="C77" s="180" t="str">
        <f>IF('Final financial statement'!E35=0,"",'Final financial statement'!E35)</f>
        <v/>
      </c>
      <c r="D77" s="157">
        <f>SUMIFS('2-3-6. Travel Costs&amp;CoS&amp;EC'!U:U,'2-3-6. Travel Costs&amp;CoS&amp;EC'!C:C,B77,'2-3-6. Travel Costs&amp;CoS&amp;EC'!I:I,$D$63,'2-3-6. Travel Costs&amp;CoS&amp;EC'!Y:Y,1,'2-3-6. Travel Costs&amp;CoS&amp;EC'!X:X,"&lt;&gt;Error")</f>
        <v>0</v>
      </c>
      <c r="E77" s="157">
        <f>SUMIFS('2-3-6. Travel Costs&amp;CoS&amp;EC'!U:U,'2-3-6. Travel Costs&amp;CoS&amp;EC'!C:C,B77,'2-3-6. Travel Costs&amp;CoS&amp;EC'!I:I,$D$63,'2-3-6. Travel Costs&amp;CoS&amp;EC'!Y:Y,2,'2-3-6. Travel Costs&amp;CoS&amp;EC'!X:X,"&lt;&gt;Error")</f>
        <v>0</v>
      </c>
      <c r="F77" s="157">
        <f>SUMIFS('2-3-6. Travel Costs&amp;CoS&amp;EC'!V:V,'2-3-6. Travel Costs&amp;CoS&amp;EC'!C:C,B77,'2-3-6. Travel Costs&amp;CoS&amp;EC'!I:I,$D$63,'2-3-6. Travel Costs&amp;CoS&amp;EC'!X:X,"&lt;&gt;Error")</f>
        <v>0</v>
      </c>
      <c r="G77" s="157">
        <f>SUMIFS('2-3-6. Travel Costs&amp;CoS&amp;EC'!U:U,'2-3-6. Travel Costs&amp;CoS&amp;EC'!C:C,B77,'2-3-6. Travel Costs&amp;CoS&amp;EC'!I:I,$G$63,'2-3-6. Travel Costs&amp;CoS&amp;EC'!Y:Y,1,'2-3-6. Travel Costs&amp;CoS&amp;EC'!X:X,"&lt;&gt;Error")</f>
        <v>0</v>
      </c>
      <c r="H77" s="157">
        <f>SUMIFS('2-3-6. Travel Costs&amp;CoS&amp;EC'!U:U,'2-3-6. Travel Costs&amp;CoS&amp;EC'!C:C,B77,'2-3-6. Travel Costs&amp;CoS&amp;EC'!I:I,$G$63,'2-3-6. Travel Costs&amp;CoS&amp;EC'!Y:Y,2,'2-3-6. Travel Costs&amp;CoS&amp;EC'!X:X,"&lt;&gt;Error")</f>
        <v>0</v>
      </c>
      <c r="I77" s="157">
        <f>SUMIFS('2-3-6. Travel Costs&amp;CoS&amp;EC'!V:V,'2-3-6. Travel Costs&amp;CoS&amp;EC'!C:C,B77,'2-3-6. Travel Costs&amp;CoS&amp;EC'!I:I,$G$63,'2-3-6. Travel Costs&amp;CoS&amp;EC'!X:X,"&lt;&gt;Error")</f>
        <v>0</v>
      </c>
      <c r="J77" s="158">
        <f t="shared" si="3"/>
        <v>0</v>
      </c>
      <c r="K77" s="158">
        <f t="shared" si="4"/>
        <v>0</v>
      </c>
      <c r="L77" s="158">
        <f t="shared" si="5"/>
        <v>0</v>
      </c>
      <c r="M77" s="158">
        <f t="shared" si="6"/>
        <v>0</v>
      </c>
    </row>
    <row r="78" spans="2:13" x14ac:dyDescent="0.4">
      <c r="B78" s="180" t="s">
        <v>18</v>
      </c>
      <c r="C78" s="180" t="str">
        <f>IF('Final financial statement'!E36=0,"",'Final financial statement'!E36)</f>
        <v/>
      </c>
      <c r="D78" s="157">
        <f>SUMIFS('2-3-6. Travel Costs&amp;CoS&amp;EC'!U:U,'2-3-6. Travel Costs&amp;CoS&amp;EC'!C:C,B78,'2-3-6. Travel Costs&amp;CoS&amp;EC'!I:I,$D$63,'2-3-6. Travel Costs&amp;CoS&amp;EC'!Y:Y,1,'2-3-6. Travel Costs&amp;CoS&amp;EC'!X:X,"&lt;&gt;Error")</f>
        <v>0</v>
      </c>
      <c r="E78" s="157">
        <f>SUMIFS('2-3-6. Travel Costs&amp;CoS&amp;EC'!U:U,'2-3-6. Travel Costs&amp;CoS&amp;EC'!C:C,B78,'2-3-6. Travel Costs&amp;CoS&amp;EC'!I:I,$D$63,'2-3-6. Travel Costs&amp;CoS&amp;EC'!Y:Y,2,'2-3-6. Travel Costs&amp;CoS&amp;EC'!X:X,"&lt;&gt;Error")</f>
        <v>0</v>
      </c>
      <c r="F78" s="157">
        <f>SUMIFS('2-3-6. Travel Costs&amp;CoS&amp;EC'!V:V,'2-3-6. Travel Costs&amp;CoS&amp;EC'!C:C,B78,'2-3-6. Travel Costs&amp;CoS&amp;EC'!I:I,$D$63,'2-3-6. Travel Costs&amp;CoS&amp;EC'!X:X,"&lt;&gt;Error")</f>
        <v>0</v>
      </c>
      <c r="G78" s="157">
        <f>SUMIFS('2-3-6. Travel Costs&amp;CoS&amp;EC'!U:U,'2-3-6. Travel Costs&amp;CoS&amp;EC'!C:C,B78,'2-3-6. Travel Costs&amp;CoS&amp;EC'!I:I,$G$63,'2-3-6. Travel Costs&amp;CoS&amp;EC'!Y:Y,1,'2-3-6. Travel Costs&amp;CoS&amp;EC'!X:X,"&lt;&gt;Error")</f>
        <v>0</v>
      </c>
      <c r="H78" s="157">
        <f>SUMIFS('2-3-6. Travel Costs&amp;CoS&amp;EC'!U:U,'2-3-6. Travel Costs&amp;CoS&amp;EC'!C:C,B78,'2-3-6. Travel Costs&amp;CoS&amp;EC'!I:I,$G$63,'2-3-6. Travel Costs&amp;CoS&amp;EC'!Y:Y,2,'2-3-6. Travel Costs&amp;CoS&amp;EC'!X:X,"&lt;&gt;Error")</f>
        <v>0</v>
      </c>
      <c r="I78" s="157">
        <f>SUMIFS('2-3-6. Travel Costs&amp;CoS&amp;EC'!V:V,'2-3-6. Travel Costs&amp;CoS&amp;EC'!C:C,B78,'2-3-6. Travel Costs&amp;CoS&amp;EC'!I:I,$G$63,'2-3-6. Travel Costs&amp;CoS&amp;EC'!X:X,"&lt;&gt;Error")</f>
        <v>0</v>
      </c>
      <c r="J78" s="158">
        <f t="shared" si="3"/>
        <v>0</v>
      </c>
      <c r="K78" s="158">
        <f t="shared" si="4"/>
        <v>0</v>
      </c>
      <c r="L78" s="158">
        <f t="shared" si="5"/>
        <v>0</v>
      </c>
      <c r="M78" s="158">
        <f t="shared" si="6"/>
        <v>0</v>
      </c>
    </row>
    <row r="79" spans="2:13" x14ac:dyDescent="0.4">
      <c r="B79" s="180" t="s">
        <v>19</v>
      </c>
      <c r="C79" s="180" t="str">
        <f>IF('Final financial statement'!E37=0,"",'Final financial statement'!E37)</f>
        <v/>
      </c>
      <c r="D79" s="157">
        <f>SUMIFS('2-3-6. Travel Costs&amp;CoS&amp;EC'!U:U,'2-3-6. Travel Costs&amp;CoS&amp;EC'!C:C,B79,'2-3-6. Travel Costs&amp;CoS&amp;EC'!I:I,$D$63,'2-3-6. Travel Costs&amp;CoS&amp;EC'!Y:Y,1,'2-3-6. Travel Costs&amp;CoS&amp;EC'!X:X,"&lt;&gt;Error")</f>
        <v>0</v>
      </c>
      <c r="E79" s="157">
        <f>SUMIFS('2-3-6. Travel Costs&amp;CoS&amp;EC'!U:U,'2-3-6. Travel Costs&amp;CoS&amp;EC'!C:C,B79,'2-3-6. Travel Costs&amp;CoS&amp;EC'!I:I,$D$63,'2-3-6. Travel Costs&amp;CoS&amp;EC'!Y:Y,2,'2-3-6. Travel Costs&amp;CoS&amp;EC'!X:X,"&lt;&gt;Error")</f>
        <v>0</v>
      </c>
      <c r="F79" s="157">
        <f>SUMIFS('2-3-6. Travel Costs&amp;CoS&amp;EC'!V:V,'2-3-6. Travel Costs&amp;CoS&amp;EC'!C:C,B79,'2-3-6. Travel Costs&amp;CoS&amp;EC'!I:I,$D$63,'2-3-6. Travel Costs&amp;CoS&amp;EC'!X:X,"&lt;&gt;Error")</f>
        <v>0</v>
      </c>
      <c r="G79" s="157">
        <f>SUMIFS('2-3-6. Travel Costs&amp;CoS&amp;EC'!U:U,'2-3-6. Travel Costs&amp;CoS&amp;EC'!C:C,B79,'2-3-6. Travel Costs&amp;CoS&amp;EC'!I:I,$G$63,'2-3-6. Travel Costs&amp;CoS&amp;EC'!Y:Y,1,'2-3-6. Travel Costs&amp;CoS&amp;EC'!X:X,"&lt;&gt;Error")</f>
        <v>0</v>
      </c>
      <c r="H79" s="157">
        <f>SUMIFS('2-3-6. Travel Costs&amp;CoS&amp;EC'!U:U,'2-3-6. Travel Costs&amp;CoS&amp;EC'!C:C,B79,'2-3-6. Travel Costs&amp;CoS&amp;EC'!I:I,$G$63,'2-3-6. Travel Costs&amp;CoS&amp;EC'!Y:Y,2,'2-3-6. Travel Costs&amp;CoS&amp;EC'!X:X,"&lt;&gt;Error")</f>
        <v>0</v>
      </c>
      <c r="I79" s="157">
        <f>SUMIFS('2-3-6. Travel Costs&amp;CoS&amp;EC'!V:V,'2-3-6. Travel Costs&amp;CoS&amp;EC'!C:C,B79,'2-3-6. Travel Costs&amp;CoS&amp;EC'!I:I,$G$63,'2-3-6. Travel Costs&amp;CoS&amp;EC'!X:X,"&lt;&gt;Error")</f>
        <v>0</v>
      </c>
      <c r="J79" s="158">
        <f t="shared" si="3"/>
        <v>0</v>
      </c>
      <c r="K79" s="158">
        <f t="shared" si="4"/>
        <v>0</v>
      </c>
      <c r="L79" s="158">
        <f t="shared" si="5"/>
        <v>0</v>
      </c>
      <c r="M79" s="158">
        <f t="shared" si="6"/>
        <v>0</v>
      </c>
    </row>
    <row r="80" spans="2:13" x14ac:dyDescent="0.4">
      <c r="B80" s="180" t="s">
        <v>20</v>
      </c>
      <c r="C80" s="180" t="str">
        <f>IF('Final financial statement'!E38=0,"",'Final financial statement'!E38)</f>
        <v/>
      </c>
      <c r="D80" s="157">
        <f>SUMIFS('2-3-6. Travel Costs&amp;CoS&amp;EC'!U:U,'2-3-6. Travel Costs&amp;CoS&amp;EC'!C:C,B80,'2-3-6. Travel Costs&amp;CoS&amp;EC'!I:I,$D$63,'2-3-6. Travel Costs&amp;CoS&amp;EC'!Y:Y,1,'2-3-6. Travel Costs&amp;CoS&amp;EC'!X:X,"&lt;&gt;Error")</f>
        <v>0</v>
      </c>
      <c r="E80" s="157">
        <f>SUMIFS('2-3-6. Travel Costs&amp;CoS&amp;EC'!U:U,'2-3-6. Travel Costs&amp;CoS&amp;EC'!C:C,B80,'2-3-6. Travel Costs&amp;CoS&amp;EC'!I:I,$D$63,'2-3-6. Travel Costs&amp;CoS&amp;EC'!Y:Y,2,'2-3-6. Travel Costs&amp;CoS&amp;EC'!X:X,"&lt;&gt;Error")</f>
        <v>0</v>
      </c>
      <c r="F80" s="157">
        <f>SUMIFS('2-3-6. Travel Costs&amp;CoS&amp;EC'!V:V,'2-3-6. Travel Costs&amp;CoS&amp;EC'!C:C,B80,'2-3-6. Travel Costs&amp;CoS&amp;EC'!I:I,$D$63,'2-3-6. Travel Costs&amp;CoS&amp;EC'!X:X,"&lt;&gt;Error")</f>
        <v>0</v>
      </c>
      <c r="G80" s="157">
        <f>SUMIFS('2-3-6. Travel Costs&amp;CoS&amp;EC'!U:U,'2-3-6. Travel Costs&amp;CoS&amp;EC'!C:C,B80,'2-3-6. Travel Costs&amp;CoS&amp;EC'!I:I,$G$63,'2-3-6. Travel Costs&amp;CoS&amp;EC'!Y:Y,1,'2-3-6. Travel Costs&amp;CoS&amp;EC'!X:X,"&lt;&gt;Error")</f>
        <v>0</v>
      </c>
      <c r="H80" s="157">
        <f>SUMIFS('2-3-6. Travel Costs&amp;CoS&amp;EC'!U:U,'2-3-6. Travel Costs&amp;CoS&amp;EC'!C:C,B80,'2-3-6. Travel Costs&amp;CoS&amp;EC'!I:I,$G$63,'2-3-6. Travel Costs&amp;CoS&amp;EC'!Y:Y,2,'2-3-6. Travel Costs&amp;CoS&amp;EC'!X:X,"&lt;&gt;Error")</f>
        <v>0</v>
      </c>
      <c r="I80" s="157">
        <f>SUMIFS('2-3-6. Travel Costs&amp;CoS&amp;EC'!V:V,'2-3-6. Travel Costs&amp;CoS&amp;EC'!C:C,B80,'2-3-6. Travel Costs&amp;CoS&amp;EC'!I:I,$G$63,'2-3-6. Travel Costs&amp;CoS&amp;EC'!X:X,"&lt;&gt;Error")</f>
        <v>0</v>
      </c>
      <c r="J80" s="158">
        <f t="shared" si="3"/>
        <v>0</v>
      </c>
      <c r="K80" s="158">
        <f t="shared" si="4"/>
        <v>0</v>
      </c>
      <c r="L80" s="158">
        <f t="shared" si="5"/>
        <v>0</v>
      </c>
      <c r="M80" s="158">
        <f t="shared" si="6"/>
        <v>0</v>
      </c>
    </row>
    <row r="81" spans="2:13" x14ac:dyDescent="0.4">
      <c r="B81" s="180" t="s">
        <v>21</v>
      </c>
      <c r="C81" s="180" t="str">
        <f>IF('Final financial statement'!E39=0,"",'Final financial statement'!E39)</f>
        <v/>
      </c>
      <c r="D81" s="157">
        <f>SUMIFS('2-3-6. Travel Costs&amp;CoS&amp;EC'!U:U,'2-3-6. Travel Costs&amp;CoS&amp;EC'!C:C,B81,'2-3-6. Travel Costs&amp;CoS&amp;EC'!I:I,$D$63,'2-3-6. Travel Costs&amp;CoS&amp;EC'!Y:Y,1,'2-3-6. Travel Costs&amp;CoS&amp;EC'!X:X,"&lt;&gt;Error")</f>
        <v>0</v>
      </c>
      <c r="E81" s="157">
        <f>SUMIFS('2-3-6. Travel Costs&amp;CoS&amp;EC'!U:U,'2-3-6. Travel Costs&amp;CoS&amp;EC'!C:C,B81,'2-3-6. Travel Costs&amp;CoS&amp;EC'!I:I,$D$63,'2-3-6. Travel Costs&amp;CoS&amp;EC'!Y:Y,2,'2-3-6. Travel Costs&amp;CoS&amp;EC'!X:X,"&lt;&gt;Error")</f>
        <v>0</v>
      </c>
      <c r="F81" s="157">
        <f>SUMIFS('2-3-6. Travel Costs&amp;CoS&amp;EC'!V:V,'2-3-6. Travel Costs&amp;CoS&amp;EC'!C:C,B81,'2-3-6. Travel Costs&amp;CoS&amp;EC'!I:I,$D$63,'2-3-6. Travel Costs&amp;CoS&amp;EC'!X:X,"&lt;&gt;Error")</f>
        <v>0</v>
      </c>
      <c r="G81" s="157">
        <f>SUMIFS('2-3-6. Travel Costs&amp;CoS&amp;EC'!U:U,'2-3-6. Travel Costs&amp;CoS&amp;EC'!C:C,B81,'2-3-6. Travel Costs&amp;CoS&amp;EC'!I:I,$G$63,'2-3-6. Travel Costs&amp;CoS&amp;EC'!Y:Y,1,'2-3-6. Travel Costs&amp;CoS&amp;EC'!X:X,"&lt;&gt;Error")</f>
        <v>0</v>
      </c>
      <c r="H81" s="157">
        <f>SUMIFS('2-3-6. Travel Costs&amp;CoS&amp;EC'!U:U,'2-3-6. Travel Costs&amp;CoS&amp;EC'!C:C,B81,'2-3-6. Travel Costs&amp;CoS&amp;EC'!I:I,$G$63,'2-3-6. Travel Costs&amp;CoS&amp;EC'!Y:Y,2,'2-3-6. Travel Costs&amp;CoS&amp;EC'!X:X,"&lt;&gt;Error")</f>
        <v>0</v>
      </c>
      <c r="I81" s="157">
        <f>SUMIFS('2-3-6. Travel Costs&amp;CoS&amp;EC'!V:V,'2-3-6. Travel Costs&amp;CoS&amp;EC'!C:C,B81,'2-3-6. Travel Costs&amp;CoS&amp;EC'!I:I,$G$63,'2-3-6. Travel Costs&amp;CoS&amp;EC'!X:X,"&lt;&gt;Error")</f>
        <v>0</v>
      </c>
      <c r="J81" s="158">
        <f t="shared" si="3"/>
        <v>0</v>
      </c>
      <c r="K81" s="158">
        <f t="shared" si="4"/>
        <v>0</v>
      </c>
      <c r="L81" s="158">
        <f t="shared" si="5"/>
        <v>0</v>
      </c>
      <c r="M81" s="158">
        <f t="shared" si="6"/>
        <v>0</v>
      </c>
    </row>
    <row r="82" spans="2:13" x14ac:dyDescent="0.4">
      <c r="B82" s="180" t="s">
        <v>22</v>
      </c>
      <c r="C82" s="180" t="str">
        <f>IF('Final financial statement'!E40=0,"",'Final financial statement'!E40)</f>
        <v/>
      </c>
      <c r="D82" s="157">
        <f>SUMIFS('2-3-6. Travel Costs&amp;CoS&amp;EC'!U:U,'2-3-6. Travel Costs&amp;CoS&amp;EC'!C:C,B82,'2-3-6. Travel Costs&amp;CoS&amp;EC'!I:I,$D$63,'2-3-6. Travel Costs&amp;CoS&amp;EC'!Y:Y,1,'2-3-6. Travel Costs&amp;CoS&amp;EC'!X:X,"&lt;&gt;Error")</f>
        <v>0</v>
      </c>
      <c r="E82" s="157">
        <f>SUMIFS('2-3-6. Travel Costs&amp;CoS&amp;EC'!U:U,'2-3-6. Travel Costs&amp;CoS&amp;EC'!C:C,B82,'2-3-6. Travel Costs&amp;CoS&amp;EC'!I:I,$D$63,'2-3-6. Travel Costs&amp;CoS&amp;EC'!Y:Y,2,'2-3-6. Travel Costs&amp;CoS&amp;EC'!X:X,"&lt;&gt;Error")</f>
        <v>0</v>
      </c>
      <c r="F82" s="157">
        <f>SUMIFS('2-3-6. Travel Costs&amp;CoS&amp;EC'!V:V,'2-3-6. Travel Costs&amp;CoS&amp;EC'!C:C,B82,'2-3-6. Travel Costs&amp;CoS&amp;EC'!I:I,$D$63,'2-3-6. Travel Costs&amp;CoS&amp;EC'!X:X,"&lt;&gt;Error")</f>
        <v>0</v>
      </c>
      <c r="G82" s="157">
        <f>SUMIFS('2-3-6. Travel Costs&amp;CoS&amp;EC'!U:U,'2-3-6. Travel Costs&amp;CoS&amp;EC'!C:C,B82,'2-3-6. Travel Costs&amp;CoS&amp;EC'!I:I,$G$63,'2-3-6. Travel Costs&amp;CoS&amp;EC'!Y:Y,1,'2-3-6. Travel Costs&amp;CoS&amp;EC'!X:X,"&lt;&gt;Error")</f>
        <v>0</v>
      </c>
      <c r="H82" s="157">
        <f>SUMIFS('2-3-6. Travel Costs&amp;CoS&amp;EC'!U:U,'2-3-6. Travel Costs&amp;CoS&amp;EC'!C:C,B82,'2-3-6. Travel Costs&amp;CoS&amp;EC'!I:I,$G$63,'2-3-6. Travel Costs&amp;CoS&amp;EC'!Y:Y,2,'2-3-6. Travel Costs&amp;CoS&amp;EC'!X:X,"&lt;&gt;Error")</f>
        <v>0</v>
      </c>
      <c r="I82" s="157">
        <f>SUMIFS('2-3-6. Travel Costs&amp;CoS&amp;EC'!V:V,'2-3-6. Travel Costs&amp;CoS&amp;EC'!C:C,B82,'2-3-6. Travel Costs&amp;CoS&amp;EC'!I:I,$G$63,'2-3-6. Travel Costs&amp;CoS&amp;EC'!X:X,"&lt;&gt;Error")</f>
        <v>0</v>
      </c>
      <c r="J82" s="158">
        <f t="shared" si="3"/>
        <v>0</v>
      </c>
      <c r="K82" s="158">
        <f t="shared" si="4"/>
        <v>0</v>
      </c>
      <c r="L82" s="158">
        <f t="shared" si="5"/>
        <v>0</v>
      </c>
      <c r="M82" s="158">
        <f t="shared" si="6"/>
        <v>0</v>
      </c>
    </row>
    <row r="83" spans="2:13" x14ac:dyDescent="0.4">
      <c r="B83" s="180" t="s">
        <v>23</v>
      </c>
      <c r="C83" s="180" t="str">
        <f>IF('Final financial statement'!E41=0,"",'Final financial statement'!E41)</f>
        <v/>
      </c>
      <c r="D83" s="157">
        <f>SUMIFS('2-3-6. Travel Costs&amp;CoS&amp;EC'!U:U,'2-3-6. Travel Costs&amp;CoS&amp;EC'!C:C,B83,'2-3-6. Travel Costs&amp;CoS&amp;EC'!I:I,$D$63,'2-3-6. Travel Costs&amp;CoS&amp;EC'!Y:Y,1,'2-3-6. Travel Costs&amp;CoS&amp;EC'!X:X,"&lt;&gt;Error")</f>
        <v>0</v>
      </c>
      <c r="E83" s="157">
        <f>SUMIFS('2-3-6. Travel Costs&amp;CoS&amp;EC'!U:U,'2-3-6. Travel Costs&amp;CoS&amp;EC'!C:C,B83,'2-3-6. Travel Costs&amp;CoS&amp;EC'!I:I,$D$63,'2-3-6. Travel Costs&amp;CoS&amp;EC'!Y:Y,2,'2-3-6. Travel Costs&amp;CoS&amp;EC'!X:X,"&lt;&gt;Error")</f>
        <v>0</v>
      </c>
      <c r="F83" s="157">
        <f>SUMIFS('2-3-6. Travel Costs&amp;CoS&amp;EC'!V:V,'2-3-6. Travel Costs&amp;CoS&amp;EC'!C:C,B83,'2-3-6. Travel Costs&amp;CoS&amp;EC'!I:I,$D$63,'2-3-6. Travel Costs&amp;CoS&amp;EC'!X:X,"&lt;&gt;Error")</f>
        <v>0</v>
      </c>
      <c r="G83" s="157">
        <f>SUMIFS('2-3-6. Travel Costs&amp;CoS&amp;EC'!U:U,'2-3-6. Travel Costs&amp;CoS&amp;EC'!C:C,B83,'2-3-6. Travel Costs&amp;CoS&amp;EC'!I:I,$G$63,'2-3-6. Travel Costs&amp;CoS&amp;EC'!Y:Y,1,'2-3-6. Travel Costs&amp;CoS&amp;EC'!X:X,"&lt;&gt;Error")</f>
        <v>0</v>
      </c>
      <c r="H83" s="157">
        <f>SUMIFS('2-3-6. Travel Costs&amp;CoS&amp;EC'!U:U,'2-3-6. Travel Costs&amp;CoS&amp;EC'!C:C,B83,'2-3-6. Travel Costs&amp;CoS&amp;EC'!I:I,$G$63,'2-3-6. Travel Costs&amp;CoS&amp;EC'!Y:Y,2,'2-3-6. Travel Costs&amp;CoS&amp;EC'!X:X,"&lt;&gt;Error")</f>
        <v>0</v>
      </c>
      <c r="I83" s="157">
        <f>SUMIFS('2-3-6. Travel Costs&amp;CoS&amp;EC'!V:V,'2-3-6. Travel Costs&amp;CoS&amp;EC'!C:C,B83,'2-3-6. Travel Costs&amp;CoS&amp;EC'!I:I,$G$63,'2-3-6. Travel Costs&amp;CoS&amp;EC'!X:X,"&lt;&gt;Error")</f>
        <v>0</v>
      </c>
      <c r="J83" s="158">
        <f t="shared" si="3"/>
        <v>0</v>
      </c>
      <c r="K83" s="158">
        <f t="shared" si="4"/>
        <v>0</v>
      </c>
      <c r="L83" s="158">
        <f t="shared" si="5"/>
        <v>0</v>
      </c>
      <c r="M83" s="158">
        <f t="shared" si="6"/>
        <v>0</v>
      </c>
    </row>
    <row r="84" spans="2:13" x14ac:dyDescent="0.4">
      <c r="B84" s="180" t="s">
        <v>24</v>
      </c>
      <c r="C84" s="180" t="str">
        <f>IF('Final financial statement'!E42=0,"",'Final financial statement'!E42)</f>
        <v/>
      </c>
      <c r="D84" s="157">
        <f>SUMIFS('2-3-6. Travel Costs&amp;CoS&amp;EC'!U:U,'2-3-6. Travel Costs&amp;CoS&amp;EC'!C:C,B84,'2-3-6. Travel Costs&amp;CoS&amp;EC'!I:I,$D$63,'2-3-6. Travel Costs&amp;CoS&amp;EC'!Y:Y,1,'2-3-6. Travel Costs&amp;CoS&amp;EC'!X:X,"&lt;&gt;Error")</f>
        <v>0</v>
      </c>
      <c r="E84" s="157">
        <f>SUMIFS('2-3-6. Travel Costs&amp;CoS&amp;EC'!U:U,'2-3-6. Travel Costs&amp;CoS&amp;EC'!C:C,B84,'2-3-6. Travel Costs&amp;CoS&amp;EC'!I:I,$D$63,'2-3-6. Travel Costs&amp;CoS&amp;EC'!Y:Y,2,'2-3-6. Travel Costs&amp;CoS&amp;EC'!X:X,"&lt;&gt;Error")</f>
        <v>0</v>
      </c>
      <c r="F84" s="157">
        <f>SUMIFS('2-3-6. Travel Costs&amp;CoS&amp;EC'!V:V,'2-3-6. Travel Costs&amp;CoS&amp;EC'!C:C,B84,'2-3-6. Travel Costs&amp;CoS&amp;EC'!I:I,$D$63,'2-3-6. Travel Costs&amp;CoS&amp;EC'!X:X,"&lt;&gt;Error")</f>
        <v>0</v>
      </c>
      <c r="G84" s="157">
        <f>SUMIFS('2-3-6. Travel Costs&amp;CoS&amp;EC'!U:U,'2-3-6. Travel Costs&amp;CoS&amp;EC'!C:C,B84,'2-3-6. Travel Costs&amp;CoS&amp;EC'!I:I,$G$63,'2-3-6. Travel Costs&amp;CoS&amp;EC'!Y:Y,1,'2-3-6. Travel Costs&amp;CoS&amp;EC'!X:X,"&lt;&gt;Error")</f>
        <v>0</v>
      </c>
      <c r="H84" s="157">
        <f>SUMIFS('2-3-6. Travel Costs&amp;CoS&amp;EC'!U:U,'2-3-6. Travel Costs&amp;CoS&amp;EC'!C:C,B84,'2-3-6. Travel Costs&amp;CoS&amp;EC'!I:I,$G$63,'2-3-6. Travel Costs&amp;CoS&amp;EC'!Y:Y,2,'2-3-6. Travel Costs&amp;CoS&amp;EC'!X:X,"&lt;&gt;Error")</f>
        <v>0</v>
      </c>
      <c r="I84" s="157">
        <f>SUMIFS('2-3-6. Travel Costs&amp;CoS&amp;EC'!V:V,'2-3-6. Travel Costs&amp;CoS&amp;EC'!C:C,B84,'2-3-6. Travel Costs&amp;CoS&amp;EC'!I:I,$G$63,'2-3-6. Travel Costs&amp;CoS&amp;EC'!X:X,"&lt;&gt;Error")</f>
        <v>0</v>
      </c>
      <c r="J84" s="158">
        <f t="shared" si="3"/>
        <v>0</v>
      </c>
      <c r="K84" s="158">
        <f t="shared" si="4"/>
        <v>0</v>
      </c>
      <c r="L84" s="158">
        <f t="shared" si="5"/>
        <v>0</v>
      </c>
      <c r="M84" s="158">
        <f t="shared" si="6"/>
        <v>0</v>
      </c>
    </row>
    <row r="85" spans="2:13" x14ac:dyDescent="0.4">
      <c r="B85" s="180" t="s">
        <v>106</v>
      </c>
      <c r="C85" s="180" t="str">
        <f>IF('Final financial statement'!E43=0,"",'Final financial statement'!E43)</f>
        <v/>
      </c>
      <c r="D85" s="157">
        <f>SUMIFS('2-3-6. Travel Costs&amp;CoS&amp;EC'!U:U,'2-3-6. Travel Costs&amp;CoS&amp;EC'!C:C,B85,'2-3-6. Travel Costs&amp;CoS&amp;EC'!I:I,$D$63,'2-3-6. Travel Costs&amp;CoS&amp;EC'!Y:Y,1,'2-3-6. Travel Costs&amp;CoS&amp;EC'!X:X,"&lt;&gt;Error")</f>
        <v>0</v>
      </c>
      <c r="E85" s="157">
        <f>SUMIFS('2-3-6. Travel Costs&amp;CoS&amp;EC'!U:U,'2-3-6. Travel Costs&amp;CoS&amp;EC'!C:C,B85,'2-3-6. Travel Costs&amp;CoS&amp;EC'!I:I,$D$63,'2-3-6. Travel Costs&amp;CoS&amp;EC'!Y:Y,2,'2-3-6. Travel Costs&amp;CoS&amp;EC'!X:X,"&lt;&gt;Error")</f>
        <v>0</v>
      </c>
      <c r="F85" s="157">
        <f>SUMIFS('2-3-6. Travel Costs&amp;CoS&amp;EC'!V:V,'2-3-6. Travel Costs&amp;CoS&amp;EC'!C:C,B85,'2-3-6. Travel Costs&amp;CoS&amp;EC'!I:I,$D$63,'2-3-6. Travel Costs&amp;CoS&amp;EC'!X:X,"&lt;&gt;Error")</f>
        <v>0</v>
      </c>
      <c r="G85" s="157">
        <f>SUMIFS('2-3-6. Travel Costs&amp;CoS&amp;EC'!U:U,'2-3-6. Travel Costs&amp;CoS&amp;EC'!C:C,B85,'2-3-6. Travel Costs&amp;CoS&amp;EC'!I:I,$G$63,'2-3-6. Travel Costs&amp;CoS&amp;EC'!Y:Y,1,'2-3-6. Travel Costs&amp;CoS&amp;EC'!X:X,"&lt;&gt;Error")</f>
        <v>0</v>
      </c>
      <c r="H85" s="157">
        <f>SUMIFS('2-3-6. Travel Costs&amp;CoS&amp;EC'!U:U,'2-3-6. Travel Costs&amp;CoS&amp;EC'!C:C,B85,'2-3-6. Travel Costs&amp;CoS&amp;EC'!I:I,$G$63,'2-3-6. Travel Costs&amp;CoS&amp;EC'!Y:Y,2,'2-3-6. Travel Costs&amp;CoS&amp;EC'!X:X,"&lt;&gt;Error")</f>
        <v>0</v>
      </c>
      <c r="I85" s="157">
        <f>SUMIFS('2-3-6. Travel Costs&amp;CoS&amp;EC'!V:V,'2-3-6. Travel Costs&amp;CoS&amp;EC'!C:C,B85,'2-3-6. Travel Costs&amp;CoS&amp;EC'!I:I,$G$63,'2-3-6. Travel Costs&amp;CoS&amp;EC'!X:X,"&lt;&gt;Error")</f>
        <v>0</v>
      </c>
      <c r="J85" s="158">
        <f t="shared" si="3"/>
        <v>0</v>
      </c>
      <c r="K85" s="158">
        <f t="shared" si="4"/>
        <v>0</v>
      </c>
      <c r="L85" s="158">
        <f t="shared" si="5"/>
        <v>0</v>
      </c>
      <c r="M85" s="158">
        <f t="shared" si="6"/>
        <v>0</v>
      </c>
    </row>
    <row r="86" spans="2:13" x14ac:dyDescent="0.4">
      <c r="B86" s="180" t="s">
        <v>107</v>
      </c>
      <c r="C86" s="180" t="str">
        <f>IF('Final financial statement'!E44=0,"",'Final financial statement'!E44)</f>
        <v/>
      </c>
      <c r="D86" s="157">
        <f>SUMIFS('2-3-6. Travel Costs&amp;CoS&amp;EC'!U:U,'2-3-6. Travel Costs&amp;CoS&amp;EC'!C:C,B86,'2-3-6. Travel Costs&amp;CoS&amp;EC'!I:I,$D$63,'2-3-6. Travel Costs&amp;CoS&amp;EC'!Y:Y,1,'2-3-6. Travel Costs&amp;CoS&amp;EC'!X:X,"&lt;&gt;Error")</f>
        <v>0</v>
      </c>
      <c r="E86" s="157">
        <f>SUMIFS('2-3-6. Travel Costs&amp;CoS&amp;EC'!U:U,'2-3-6. Travel Costs&amp;CoS&amp;EC'!C:C,B86,'2-3-6. Travel Costs&amp;CoS&amp;EC'!I:I,$D$63,'2-3-6. Travel Costs&amp;CoS&amp;EC'!Y:Y,2,'2-3-6. Travel Costs&amp;CoS&amp;EC'!X:X,"&lt;&gt;Error")</f>
        <v>0</v>
      </c>
      <c r="F86" s="157">
        <f>SUMIFS('2-3-6. Travel Costs&amp;CoS&amp;EC'!V:V,'2-3-6. Travel Costs&amp;CoS&amp;EC'!C:C,B86,'2-3-6. Travel Costs&amp;CoS&amp;EC'!I:I,$D$63,'2-3-6. Travel Costs&amp;CoS&amp;EC'!X:X,"&lt;&gt;Error")</f>
        <v>0</v>
      </c>
      <c r="G86" s="157">
        <f>SUMIFS('2-3-6. Travel Costs&amp;CoS&amp;EC'!U:U,'2-3-6. Travel Costs&amp;CoS&amp;EC'!C:C,B86,'2-3-6. Travel Costs&amp;CoS&amp;EC'!I:I,$G$63,'2-3-6. Travel Costs&amp;CoS&amp;EC'!Y:Y,1,'2-3-6. Travel Costs&amp;CoS&amp;EC'!X:X,"&lt;&gt;Error")</f>
        <v>0</v>
      </c>
      <c r="H86" s="157">
        <f>SUMIFS('2-3-6. Travel Costs&amp;CoS&amp;EC'!U:U,'2-3-6. Travel Costs&amp;CoS&amp;EC'!C:C,B86,'2-3-6. Travel Costs&amp;CoS&amp;EC'!I:I,$G$63,'2-3-6. Travel Costs&amp;CoS&amp;EC'!Y:Y,2,'2-3-6. Travel Costs&amp;CoS&amp;EC'!X:X,"&lt;&gt;Error")</f>
        <v>0</v>
      </c>
      <c r="I86" s="157">
        <f>SUMIFS('2-3-6. Travel Costs&amp;CoS&amp;EC'!V:V,'2-3-6. Travel Costs&amp;CoS&amp;EC'!C:C,B86,'2-3-6. Travel Costs&amp;CoS&amp;EC'!I:I,$G$63,'2-3-6. Travel Costs&amp;CoS&amp;EC'!X:X,"&lt;&gt;Error")</f>
        <v>0</v>
      </c>
      <c r="J86" s="158">
        <f t="shared" si="3"/>
        <v>0</v>
      </c>
      <c r="K86" s="158">
        <f t="shared" si="4"/>
        <v>0</v>
      </c>
      <c r="L86" s="158">
        <f t="shared" si="5"/>
        <v>0</v>
      </c>
      <c r="M86" s="158">
        <f t="shared" si="6"/>
        <v>0</v>
      </c>
    </row>
    <row r="87" spans="2:13" x14ac:dyDescent="0.4">
      <c r="B87" s="180" t="s">
        <v>108</v>
      </c>
      <c r="C87" s="180" t="str">
        <f>IF('Final financial statement'!E45=0,"",'Final financial statement'!E45)</f>
        <v/>
      </c>
      <c r="D87" s="157">
        <f>SUMIFS('2-3-6. Travel Costs&amp;CoS&amp;EC'!U:U,'2-3-6. Travel Costs&amp;CoS&amp;EC'!C:C,B87,'2-3-6. Travel Costs&amp;CoS&amp;EC'!I:I,$D$63,'2-3-6. Travel Costs&amp;CoS&amp;EC'!Y:Y,1,'2-3-6. Travel Costs&amp;CoS&amp;EC'!X:X,"&lt;&gt;Error")</f>
        <v>0</v>
      </c>
      <c r="E87" s="157">
        <f>SUMIFS('2-3-6. Travel Costs&amp;CoS&amp;EC'!U:U,'2-3-6. Travel Costs&amp;CoS&amp;EC'!C:C,B87,'2-3-6. Travel Costs&amp;CoS&amp;EC'!I:I,$D$63,'2-3-6. Travel Costs&amp;CoS&amp;EC'!Y:Y,2,'2-3-6. Travel Costs&amp;CoS&amp;EC'!X:X,"&lt;&gt;Error")</f>
        <v>0</v>
      </c>
      <c r="F87" s="157">
        <f>SUMIFS('2-3-6. Travel Costs&amp;CoS&amp;EC'!V:V,'2-3-6. Travel Costs&amp;CoS&amp;EC'!C:C,B87,'2-3-6. Travel Costs&amp;CoS&amp;EC'!I:I,$D$63,'2-3-6. Travel Costs&amp;CoS&amp;EC'!X:X,"&lt;&gt;Error")</f>
        <v>0</v>
      </c>
      <c r="G87" s="157">
        <f>SUMIFS('2-3-6. Travel Costs&amp;CoS&amp;EC'!U:U,'2-3-6. Travel Costs&amp;CoS&amp;EC'!C:C,B87,'2-3-6. Travel Costs&amp;CoS&amp;EC'!I:I,$G$63,'2-3-6. Travel Costs&amp;CoS&amp;EC'!Y:Y,1,'2-3-6. Travel Costs&amp;CoS&amp;EC'!X:X,"&lt;&gt;Error")</f>
        <v>0</v>
      </c>
      <c r="H87" s="157">
        <f>SUMIFS('2-3-6. Travel Costs&amp;CoS&amp;EC'!U:U,'2-3-6. Travel Costs&amp;CoS&amp;EC'!C:C,B87,'2-3-6. Travel Costs&amp;CoS&amp;EC'!I:I,$G$63,'2-3-6. Travel Costs&amp;CoS&amp;EC'!Y:Y,2,'2-3-6. Travel Costs&amp;CoS&amp;EC'!X:X,"&lt;&gt;Error")</f>
        <v>0</v>
      </c>
      <c r="I87" s="157">
        <f>SUMIFS('2-3-6. Travel Costs&amp;CoS&amp;EC'!V:V,'2-3-6. Travel Costs&amp;CoS&amp;EC'!C:C,B87,'2-3-6. Travel Costs&amp;CoS&amp;EC'!I:I,$G$63,'2-3-6. Travel Costs&amp;CoS&amp;EC'!X:X,"&lt;&gt;Error")</f>
        <v>0</v>
      </c>
      <c r="J87" s="158">
        <f t="shared" si="3"/>
        <v>0</v>
      </c>
      <c r="K87" s="158">
        <f t="shared" si="4"/>
        <v>0</v>
      </c>
      <c r="L87" s="158">
        <f t="shared" si="5"/>
        <v>0</v>
      </c>
      <c r="M87" s="158">
        <f t="shared" si="6"/>
        <v>0</v>
      </c>
    </row>
    <row r="88" spans="2:13" x14ac:dyDescent="0.4">
      <c r="B88" s="180" t="s">
        <v>109</v>
      </c>
      <c r="C88" s="180" t="str">
        <f>IF('Final financial statement'!E46=0,"",'Final financial statement'!E46)</f>
        <v/>
      </c>
      <c r="D88" s="157">
        <f>SUMIFS('2-3-6. Travel Costs&amp;CoS&amp;EC'!U:U,'2-3-6. Travel Costs&amp;CoS&amp;EC'!C:C,B88,'2-3-6. Travel Costs&amp;CoS&amp;EC'!I:I,$D$63,'2-3-6. Travel Costs&amp;CoS&amp;EC'!Y:Y,1,'2-3-6. Travel Costs&amp;CoS&amp;EC'!X:X,"&lt;&gt;Error")</f>
        <v>0</v>
      </c>
      <c r="E88" s="157">
        <f>SUMIFS('2-3-6. Travel Costs&amp;CoS&amp;EC'!U:U,'2-3-6. Travel Costs&amp;CoS&amp;EC'!C:C,B88,'2-3-6. Travel Costs&amp;CoS&amp;EC'!I:I,$D$63,'2-3-6. Travel Costs&amp;CoS&amp;EC'!Y:Y,2,'2-3-6. Travel Costs&amp;CoS&amp;EC'!X:X,"&lt;&gt;Error")</f>
        <v>0</v>
      </c>
      <c r="F88" s="157">
        <f>SUMIFS('2-3-6. Travel Costs&amp;CoS&amp;EC'!V:V,'2-3-6. Travel Costs&amp;CoS&amp;EC'!C:C,B88,'2-3-6. Travel Costs&amp;CoS&amp;EC'!I:I,$D$63,'2-3-6. Travel Costs&amp;CoS&amp;EC'!X:X,"&lt;&gt;Error")</f>
        <v>0</v>
      </c>
      <c r="G88" s="157">
        <f>SUMIFS('2-3-6. Travel Costs&amp;CoS&amp;EC'!U:U,'2-3-6. Travel Costs&amp;CoS&amp;EC'!C:C,B88,'2-3-6. Travel Costs&amp;CoS&amp;EC'!I:I,$G$63,'2-3-6. Travel Costs&amp;CoS&amp;EC'!Y:Y,1,'2-3-6. Travel Costs&amp;CoS&amp;EC'!X:X,"&lt;&gt;Error")</f>
        <v>0</v>
      </c>
      <c r="H88" s="157">
        <f>SUMIFS('2-3-6. Travel Costs&amp;CoS&amp;EC'!U:U,'2-3-6. Travel Costs&amp;CoS&amp;EC'!C:C,B88,'2-3-6. Travel Costs&amp;CoS&amp;EC'!I:I,$G$63,'2-3-6. Travel Costs&amp;CoS&amp;EC'!Y:Y,2,'2-3-6. Travel Costs&amp;CoS&amp;EC'!X:X,"&lt;&gt;Error")</f>
        <v>0</v>
      </c>
      <c r="I88" s="157">
        <f>SUMIFS('2-3-6. Travel Costs&amp;CoS&amp;EC'!V:V,'2-3-6. Travel Costs&amp;CoS&amp;EC'!C:C,B88,'2-3-6. Travel Costs&amp;CoS&amp;EC'!I:I,$G$63,'2-3-6. Travel Costs&amp;CoS&amp;EC'!X:X,"&lt;&gt;Error")</f>
        <v>0</v>
      </c>
      <c r="J88" s="158">
        <f t="shared" si="3"/>
        <v>0</v>
      </c>
      <c r="K88" s="158">
        <f t="shared" si="4"/>
        <v>0</v>
      </c>
      <c r="L88" s="158">
        <f t="shared" si="5"/>
        <v>0</v>
      </c>
      <c r="M88" s="158">
        <f t="shared" si="6"/>
        <v>0</v>
      </c>
    </row>
    <row r="89" spans="2:13" x14ac:dyDescent="0.4">
      <c r="B89" s="180" t="s">
        <v>110</v>
      </c>
      <c r="C89" s="180" t="str">
        <f>IF('Final financial statement'!E47=0,"",'Final financial statement'!E47)</f>
        <v/>
      </c>
      <c r="D89" s="157">
        <f>SUMIFS('2-3-6. Travel Costs&amp;CoS&amp;EC'!U:U,'2-3-6. Travel Costs&amp;CoS&amp;EC'!C:C,B89,'2-3-6. Travel Costs&amp;CoS&amp;EC'!I:I,$D$63,'2-3-6. Travel Costs&amp;CoS&amp;EC'!Y:Y,1,'2-3-6. Travel Costs&amp;CoS&amp;EC'!X:X,"&lt;&gt;Error")</f>
        <v>0</v>
      </c>
      <c r="E89" s="157">
        <f>SUMIFS('2-3-6. Travel Costs&amp;CoS&amp;EC'!U:U,'2-3-6. Travel Costs&amp;CoS&amp;EC'!C:C,B89,'2-3-6. Travel Costs&amp;CoS&amp;EC'!I:I,$D$63,'2-3-6. Travel Costs&amp;CoS&amp;EC'!Y:Y,2,'2-3-6. Travel Costs&amp;CoS&amp;EC'!X:X,"&lt;&gt;Error")</f>
        <v>0</v>
      </c>
      <c r="F89" s="157">
        <f>SUMIFS('2-3-6. Travel Costs&amp;CoS&amp;EC'!V:V,'2-3-6. Travel Costs&amp;CoS&amp;EC'!C:C,B89,'2-3-6. Travel Costs&amp;CoS&amp;EC'!I:I,$D$63,'2-3-6. Travel Costs&amp;CoS&amp;EC'!X:X,"&lt;&gt;Error")</f>
        <v>0</v>
      </c>
      <c r="G89" s="157">
        <f>SUMIFS('2-3-6. Travel Costs&amp;CoS&amp;EC'!U:U,'2-3-6. Travel Costs&amp;CoS&amp;EC'!C:C,B89,'2-3-6. Travel Costs&amp;CoS&amp;EC'!I:I,$G$63,'2-3-6. Travel Costs&amp;CoS&amp;EC'!Y:Y,1,'2-3-6. Travel Costs&amp;CoS&amp;EC'!X:X,"&lt;&gt;Error")</f>
        <v>0</v>
      </c>
      <c r="H89" s="157">
        <f>SUMIFS('2-3-6. Travel Costs&amp;CoS&amp;EC'!U:U,'2-3-6. Travel Costs&amp;CoS&amp;EC'!C:C,B89,'2-3-6. Travel Costs&amp;CoS&amp;EC'!I:I,$G$63,'2-3-6. Travel Costs&amp;CoS&amp;EC'!Y:Y,2,'2-3-6. Travel Costs&amp;CoS&amp;EC'!X:X,"&lt;&gt;Error")</f>
        <v>0</v>
      </c>
      <c r="I89" s="157">
        <f>SUMIFS('2-3-6. Travel Costs&amp;CoS&amp;EC'!V:V,'2-3-6. Travel Costs&amp;CoS&amp;EC'!C:C,B89,'2-3-6. Travel Costs&amp;CoS&amp;EC'!I:I,$G$63,'2-3-6. Travel Costs&amp;CoS&amp;EC'!X:X,"&lt;&gt;Error")</f>
        <v>0</v>
      </c>
      <c r="J89" s="158">
        <f t="shared" si="3"/>
        <v>0</v>
      </c>
      <c r="K89" s="158">
        <f t="shared" si="4"/>
        <v>0</v>
      </c>
      <c r="L89" s="158">
        <f t="shared" si="5"/>
        <v>0</v>
      </c>
      <c r="M89" s="158">
        <f t="shared" si="6"/>
        <v>0</v>
      </c>
    </row>
    <row r="90" spans="2:13" x14ac:dyDescent="0.4">
      <c r="B90" s="180" t="s">
        <v>111</v>
      </c>
      <c r="C90" s="180" t="str">
        <f>IF('Final financial statement'!E48=0,"",'Final financial statement'!E48)</f>
        <v/>
      </c>
      <c r="D90" s="157">
        <f>SUMIFS('2-3-6. Travel Costs&amp;CoS&amp;EC'!U:U,'2-3-6. Travel Costs&amp;CoS&amp;EC'!C:C,B90,'2-3-6. Travel Costs&amp;CoS&amp;EC'!I:I,$D$63,'2-3-6. Travel Costs&amp;CoS&amp;EC'!Y:Y,1,'2-3-6. Travel Costs&amp;CoS&amp;EC'!X:X,"&lt;&gt;Error")</f>
        <v>0</v>
      </c>
      <c r="E90" s="157">
        <f>SUMIFS('2-3-6. Travel Costs&amp;CoS&amp;EC'!U:U,'2-3-6. Travel Costs&amp;CoS&amp;EC'!C:C,B90,'2-3-6. Travel Costs&amp;CoS&amp;EC'!I:I,$D$63,'2-3-6. Travel Costs&amp;CoS&amp;EC'!Y:Y,2,'2-3-6. Travel Costs&amp;CoS&amp;EC'!X:X,"&lt;&gt;Error")</f>
        <v>0</v>
      </c>
      <c r="F90" s="157">
        <f>SUMIFS('2-3-6. Travel Costs&amp;CoS&amp;EC'!V:V,'2-3-6. Travel Costs&amp;CoS&amp;EC'!C:C,B90,'2-3-6. Travel Costs&amp;CoS&amp;EC'!I:I,$D$63,'2-3-6. Travel Costs&amp;CoS&amp;EC'!X:X,"&lt;&gt;Error")</f>
        <v>0</v>
      </c>
      <c r="G90" s="157">
        <f>SUMIFS('2-3-6. Travel Costs&amp;CoS&amp;EC'!U:U,'2-3-6. Travel Costs&amp;CoS&amp;EC'!C:C,B90,'2-3-6. Travel Costs&amp;CoS&amp;EC'!I:I,$G$63,'2-3-6. Travel Costs&amp;CoS&amp;EC'!Y:Y,1,'2-3-6. Travel Costs&amp;CoS&amp;EC'!X:X,"&lt;&gt;Error")</f>
        <v>0</v>
      </c>
      <c r="H90" s="157">
        <f>SUMIFS('2-3-6. Travel Costs&amp;CoS&amp;EC'!U:U,'2-3-6. Travel Costs&amp;CoS&amp;EC'!C:C,B90,'2-3-6. Travel Costs&amp;CoS&amp;EC'!I:I,$G$63,'2-3-6. Travel Costs&amp;CoS&amp;EC'!Y:Y,2,'2-3-6. Travel Costs&amp;CoS&amp;EC'!X:X,"&lt;&gt;Error")</f>
        <v>0</v>
      </c>
      <c r="I90" s="157">
        <f>SUMIFS('2-3-6. Travel Costs&amp;CoS&amp;EC'!V:V,'2-3-6. Travel Costs&amp;CoS&amp;EC'!C:C,B90,'2-3-6. Travel Costs&amp;CoS&amp;EC'!I:I,$G$63,'2-3-6. Travel Costs&amp;CoS&amp;EC'!X:X,"&lt;&gt;Error")</f>
        <v>0</v>
      </c>
      <c r="J90" s="158">
        <f t="shared" si="3"/>
        <v>0</v>
      </c>
      <c r="K90" s="158">
        <f t="shared" si="4"/>
        <v>0</v>
      </c>
      <c r="L90" s="158">
        <f t="shared" si="5"/>
        <v>0</v>
      </c>
      <c r="M90" s="158">
        <f t="shared" si="6"/>
        <v>0</v>
      </c>
    </row>
    <row r="91" spans="2:13" x14ac:dyDescent="0.4">
      <c r="B91" s="180" t="s">
        <v>112</v>
      </c>
      <c r="C91" s="180" t="str">
        <f>IF('Final financial statement'!E49=0,"",'Final financial statement'!E49)</f>
        <v/>
      </c>
      <c r="D91" s="157">
        <f>SUMIFS('2-3-6. Travel Costs&amp;CoS&amp;EC'!U:U,'2-3-6. Travel Costs&amp;CoS&amp;EC'!C:C,B91,'2-3-6. Travel Costs&amp;CoS&amp;EC'!I:I,$D$63,'2-3-6. Travel Costs&amp;CoS&amp;EC'!Y:Y,1,'2-3-6. Travel Costs&amp;CoS&amp;EC'!X:X,"&lt;&gt;Error")</f>
        <v>0</v>
      </c>
      <c r="E91" s="157">
        <f>SUMIFS('2-3-6. Travel Costs&amp;CoS&amp;EC'!U:U,'2-3-6. Travel Costs&amp;CoS&amp;EC'!C:C,B91,'2-3-6. Travel Costs&amp;CoS&amp;EC'!I:I,$D$63,'2-3-6. Travel Costs&amp;CoS&amp;EC'!Y:Y,2,'2-3-6. Travel Costs&amp;CoS&amp;EC'!X:X,"&lt;&gt;Error")</f>
        <v>0</v>
      </c>
      <c r="F91" s="157">
        <f>SUMIFS('2-3-6. Travel Costs&amp;CoS&amp;EC'!V:V,'2-3-6. Travel Costs&amp;CoS&amp;EC'!C:C,B91,'2-3-6. Travel Costs&amp;CoS&amp;EC'!I:I,$D$63,'2-3-6. Travel Costs&amp;CoS&amp;EC'!X:X,"&lt;&gt;Error")</f>
        <v>0</v>
      </c>
      <c r="G91" s="157">
        <f>SUMIFS('2-3-6. Travel Costs&amp;CoS&amp;EC'!U:U,'2-3-6. Travel Costs&amp;CoS&amp;EC'!C:C,B91,'2-3-6. Travel Costs&amp;CoS&amp;EC'!I:I,$G$63,'2-3-6. Travel Costs&amp;CoS&amp;EC'!Y:Y,1,'2-3-6. Travel Costs&amp;CoS&amp;EC'!X:X,"&lt;&gt;Error")</f>
        <v>0</v>
      </c>
      <c r="H91" s="157">
        <f>SUMIFS('2-3-6. Travel Costs&amp;CoS&amp;EC'!U:U,'2-3-6. Travel Costs&amp;CoS&amp;EC'!C:C,B91,'2-3-6. Travel Costs&amp;CoS&amp;EC'!I:I,$G$63,'2-3-6. Travel Costs&amp;CoS&amp;EC'!Y:Y,2,'2-3-6. Travel Costs&amp;CoS&amp;EC'!X:X,"&lt;&gt;Error")</f>
        <v>0</v>
      </c>
      <c r="I91" s="157">
        <f>SUMIFS('2-3-6. Travel Costs&amp;CoS&amp;EC'!V:V,'2-3-6. Travel Costs&amp;CoS&amp;EC'!C:C,B91,'2-3-6. Travel Costs&amp;CoS&amp;EC'!I:I,$G$63,'2-3-6. Travel Costs&amp;CoS&amp;EC'!X:X,"&lt;&gt;Error")</f>
        <v>0</v>
      </c>
      <c r="J91" s="158">
        <f t="shared" si="3"/>
        <v>0</v>
      </c>
      <c r="K91" s="158">
        <f t="shared" si="4"/>
        <v>0</v>
      </c>
      <c r="L91" s="158">
        <f t="shared" si="5"/>
        <v>0</v>
      </c>
      <c r="M91" s="158">
        <f t="shared" si="6"/>
        <v>0</v>
      </c>
    </row>
    <row r="92" spans="2:13" x14ac:dyDescent="0.4">
      <c r="B92" s="180" t="s">
        <v>113</v>
      </c>
      <c r="C92" s="180" t="str">
        <f>IF('Final financial statement'!E50=0,"",'Final financial statement'!E50)</f>
        <v/>
      </c>
      <c r="D92" s="157">
        <f>SUMIFS('2-3-6. Travel Costs&amp;CoS&amp;EC'!U:U,'2-3-6. Travel Costs&amp;CoS&amp;EC'!C:C,B92,'2-3-6. Travel Costs&amp;CoS&amp;EC'!I:I,$D$63,'2-3-6. Travel Costs&amp;CoS&amp;EC'!Y:Y,1,'2-3-6. Travel Costs&amp;CoS&amp;EC'!X:X,"&lt;&gt;Error")</f>
        <v>0</v>
      </c>
      <c r="E92" s="157">
        <f>SUMIFS('2-3-6. Travel Costs&amp;CoS&amp;EC'!U:U,'2-3-6. Travel Costs&amp;CoS&amp;EC'!C:C,B92,'2-3-6. Travel Costs&amp;CoS&amp;EC'!I:I,$D$63,'2-3-6. Travel Costs&amp;CoS&amp;EC'!Y:Y,2,'2-3-6. Travel Costs&amp;CoS&amp;EC'!X:X,"&lt;&gt;Error")</f>
        <v>0</v>
      </c>
      <c r="F92" s="157">
        <f>SUMIFS('2-3-6. Travel Costs&amp;CoS&amp;EC'!V:V,'2-3-6. Travel Costs&amp;CoS&amp;EC'!C:C,B92,'2-3-6. Travel Costs&amp;CoS&amp;EC'!I:I,$D$63,'2-3-6. Travel Costs&amp;CoS&amp;EC'!X:X,"&lt;&gt;Error")</f>
        <v>0</v>
      </c>
      <c r="G92" s="157">
        <f>SUMIFS('2-3-6. Travel Costs&amp;CoS&amp;EC'!U:U,'2-3-6. Travel Costs&amp;CoS&amp;EC'!C:C,B92,'2-3-6. Travel Costs&amp;CoS&amp;EC'!I:I,$G$63,'2-3-6. Travel Costs&amp;CoS&amp;EC'!Y:Y,1,'2-3-6. Travel Costs&amp;CoS&amp;EC'!X:X,"&lt;&gt;Error")</f>
        <v>0</v>
      </c>
      <c r="H92" s="157">
        <f>SUMIFS('2-3-6. Travel Costs&amp;CoS&amp;EC'!U:U,'2-3-6. Travel Costs&amp;CoS&amp;EC'!C:C,B92,'2-3-6. Travel Costs&amp;CoS&amp;EC'!I:I,$G$63,'2-3-6. Travel Costs&amp;CoS&amp;EC'!Y:Y,2,'2-3-6. Travel Costs&amp;CoS&amp;EC'!X:X,"&lt;&gt;Error")</f>
        <v>0</v>
      </c>
      <c r="I92" s="157">
        <f>SUMIFS('2-3-6. Travel Costs&amp;CoS&amp;EC'!V:V,'2-3-6. Travel Costs&amp;CoS&amp;EC'!C:C,B92,'2-3-6. Travel Costs&amp;CoS&amp;EC'!I:I,$G$63,'2-3-6. Travel Costs&amp;CoS&amp;EC'!X:X,"&lt;&gt;Error")</f>
        <v>0</v>
      </c>
      <c r="J92" s="158">
        <f t="shared" si="3"/>
        <v>0</v>
      </c>
      <c r="K92" s="158">
        <f t="shared" si="4"/>
        <v>0</v>
      </c>
      <c r="L92" s="158">
        <f t="shared" si="5"/>
        <v>0</v>
      </c>
      <c r="M92" s="158">
        <f t="shared" si="6"/>
        <v>0</v>
      </c>
    </row>
    <row r="93" spans="2:13" x14ac:dyDescent="0.4">
      <c r="B93" s="180" t="s">
        <v>114</v>
      </c>
      <c r="C93" s="180" t="str">
        <f>IF('Final financial statement'!E51=0,"",'Final financial statement'!E51)</f>
        <v/>
      </c>
      <c r="D93" s="157">
        <f>SUMIFS('2-3-6. Travel Costs&amp;CoS&amp;EC'!U:U,'2-3-6. Travel Costs&amp;CoS&amp;EC'!C:C,B93,'2-3-6. Travel Costs&amp;CoS&amp;EC'!I:I,$D$63,'2-3-6. Travel Costs&amp;CoS&amp;EC'!Y:Y,1,'2-3-6. Travel Costs&amp;CoS&amp;EC'!X:X,"&lt;&gt;Error")</f>
        <v>0</v>
      </c>
      <c r="E93" s="157">
        <f>SUMIFS('2-3-6. Travel Costs&amp;CoS&amp;EC'!U:U,'2-3-6. Travel Costs&amp;CoS&amp;EC'!C:C,B93,'2-3-6. Travel Costs&amp;CoS&amp;EC'!I:I,$D$63,'2-3-6. Travel Costs&amp;CoS&amp;EC'!Y:Y,2,'2-3-6. Travel Costs&amp;CoS&amp;EC'!X:X,"&lt;&gt;Error")</f>
        <v>0</v>
      </c>
      <c r="F93" s="157">
        <f>SUMIFS('2-3-6. Travel Costs&amp;CoS&amp;EC'!V:V,'2-3-6. Travel Costs&amp;CoS&amp;EC'!C:C,B93,'2-3-6. Travel Costs&amp;CoS&amp;EC'!I:I,$D$63,'2-3-6. Travel Costs&amp;CoS&amp;EC'!X:X,"&lt;&gt;Error")</f>
        <v>0</v>
      </c>
      <c r="G93" s="157">
        <f>SUMIFS('2-3-6. Travel Costs&amp;CoS&amp;EC'!U:U,'2-3-6. Travel Costs&amp;CoS&amp;EC'!C:C,B93,'2-3-6. Travel Costs&amp;CoS&amp;EC'!I:I,$G$63,'2-3-6. Travel Costs&amp;CoS&amp;EC'!Y:Y,1,'2-3-6. Travel Costs&amp;CoS&amp;EC'!X:X,"&lt;&gt;Error")</f>
        <v>0</v>
      </c>
      <c r="H93" s="157">
        <f>SUMIFS('2-3-6. Travel Costs&amp;CoS&amp;EC'!U:U,'2-3-6. Travel Costs&amp;CoS&amp;EC'!C:C,B93,'2-3-6. Travel Costs&amp;CoS&amp;EC'!I:I,$G$63,'2-3-6. Travel Costs&amp;CoS&amp;EC'!Y:Y,2,'2-3-6. Travel Costs&amp;CoS&amp;EC'!X:X,"&lt;&gt;Error")</f>
        <v>0</v>
      </c>
      <c r="I93" s="157">
        <f>SUMIFS('2-3-6. Travel Costs&amp;CoS&amp;EC'!V:V,'2-3-6. Travel Costs&amp;CoS&amp;EC'!C:C,B93,'2-3-6. Travel Costs&amp;CoS&amp;EC'!I:I,$G$63,'2-3-6. Travel Costs&amp;CoS&amp;EC'!X:X,"&lt;&gt;Error")</f>
        <v>0</v>
      </c>
      <c r="J93" s="158">
        <f t="shared" si="3"/>
        <v>0</v>
      </c>
      <c r="K93" s="158">
        <f t="shared" si="4"/>
        <v>0</v>
      </c>
      <c r="L93" s="158">
        <f t="shared" si="5"/>
        <v>0</v>
      </c>
      <c r="M93" s="158">
        <f t="shared" si="6"/>
        <v>0</v>
      </c>
    </row>
    <row r="94" spans="2:13" x14ac:dyDescent="0.4">
      <c r="B94" s="180" t="s">
        <v>115</v>
      </c>
      <c r="C94" s="180" t="str">
        <f>IF('Final financial statement'!E52=0,"",'Final financial statement'!E52)</f>
        <v/>
      </c>
      <c r="D94" s="157">
        <f>SUMIFS('2-3-6. Travel Costs&amp;CoS&amp;EC'!U:U,'2-3-6. Travel Costs&amp;CoS&amp;EC'!C:C,B94,'2-3-6. Travel Costs&amp;CoS&amp;EC'!I:I,$D$63,'2-3-6. Travel Costs&amp;CoS&amp;EC'!Y:Y,1,'2-3-6. Travel Costs&amp;CoS&amp;EC'!X:X,"&lt;&gt;Error")</f>
        <v>0</v>
      </c>
      <c r="E94" s="157">
        <f>SUMIFS('2-3-6. Travel Costs&amp;CoS&amp;EC'!U:U,'2-3-6. Travel Costs&amp;CoS&amp;EC'!C:C,B94,'2-3-6. Travel Costs&amp;CoS&amp;EC'!I:I,$D$63,'2-3-6. Travel Costs&amp;CoS&amp;EC'!Y:Y,2,'2-3-6. Travel Costs&amp;CoS&amp;EC'!X:X,"&lt;&gt;Error")</f>
        <v>0</v>
      </c>
      <c r="F94" s="157">
        <f>SUMIFS('2-3-6. Travel Costs&amp;CoS&amp;EC'!V:V,'2-3-6. Travel Costs&amp;CoS&amp;EC'!C:C,B94,'2-3-6. Travel Costs&amp;CoS&amp;EC'!I:I,$D$63,'2-3-6. Travel Costs&amp;CoS&amp;EC'!X:X,"&lt;&gt;Error")</f>
        <v>0</v>
      </c>
      <c r="G94" s="157">
        <f>SUMIFS('2-3-6. Travel Costs&amp;CoS&amp;EC'!U:U,'2-3-6. Travel Costs&amp;CoS&amp;EC'!C:C,B94,'2-3-6. Travel Costs&amp;CoS&amp;EC'!I:I,$G$63,'2-3-6. Travel Costs&amp;CoS&amp;EC'!Y:Y,1,'2-3-6. Travel Costs&amp;CoS&amp;EC'!X:X,"&lt;&gt;Error")</f>
        <v>0</v>
      </c>
      <c r="H94" s="157">
        <f>SUMIFS('2-3-6. Travel Costs&amp;CoS&amp;EC'!U:U,'2-3-6. Travel Costs&amp;CoS&amp;EC'!C:C,B94,'2-3-6. Travel Costs&amp;CoS&amp;EC'!I:I,$G$63,'2-3-6. Travel Costs&amp;CoS&amp;EC'!Y:Y,2,'2-3-6. Travel Costs&amp;CoS&amp;EC'!X:X,"&lt;&gt;Error")</f>
        <v>0</v>
      </c>
      <c r="I94" s="157">
        <f>SUMIFS('2-3-6. Travel Costs&amp;CoS&amp;EC'!V:V,'2-3-6. Travel Costs&amp;CoS&amp;EC'!C:C,B94,'2-3-6. Travel Costs&amp;CoS&amp;EC'!I:I,$G$63,'2-3-6. Travel Costs&amp;CoS&amp;EC'!X:X,"&lt;&gt;Error")</f>
        <v>0</v>
      </c>
      <c r="J94" s="158">
        <f t="shared" si="3"/>
        <v>0</v>
      </c>
      <c r="K94" s="158">
        <f t="shared" si="4"/>
        <v>0</v>
      </c>
      <c r="L94" s="158">
        <f t="shared" si="5"/>
        <v>0</v>
      </c>
      <c r="M94" s="158">
        <f t="shared" si="6"/>
        <v>0</v>
      </c>
    </row>
    <row r="95" spans="2:13" x14ac:dyDescent="0.4">
      <c r="B95" s="180" t="s">
        <v>116</v>
      </c>
      <c r="C95" s="180" t="str">
        <f>IF('Final financial statement'!E53=0,"",'Final financial statement'!E53)</f>
        <v/>
      </c>
      <c r="D95" s="157">
        <f>SUMIFS('2-3-6. Travel Costs&amp;CoS&amp;EC'!U:U,'2-3-6. Travel Costs&amp;CoS&amp;EC'!C:C,B95,'2-3-6. Travel Costs&amp;CoS&amp;EC'!I:I,$D$63,'2-3-6. Travel Costs&amp;CoS&amp;EC'!Y:Y,1,'2-3-6. Travel Costs&amp;CoS&amp;EC'!X:X,"&lt;&gt;Error")</f>
        <v>0</v>
      </c>
      <c r="E95" s="157">
        <f>SUMIFS('2-3-6. Travel Costs&amp;CoS&amp;EC'!U:U,'2-3-6. Travel Costs&amp;CoS&amp;EC'!C:C,B95,'2-3-6. Travel Costs&amp;CoS&amp;EC'!I:I,$D$63,'2-3-6. Travel Costs&amp;CoS&amp;EC'!Y:Y,2,'2-3-6. Travel Costs&amp;CoS&amp;EC'!X:X,"&lt;&gt;Error")</f>
        <v>0</v>
      </c>
      <c r="F95" s="157">
        <f>SUMIFS('2-3-6. Travel Costs&amp;CoS&amp;EC'!V:V,'2-3-6. Travel Costs&amp;CoS&amp;EC'!C:C,B95,'2-3-6. Travel Costs&amp;CoS&amp;EC'!I:I,$D$63,'2-3-6. Travel Costs&amp;CoS&amp;EC'!X:X,"&lt;&gt;Error")</f>
        <v>0</v>
      </c>
      <c r="G95" s="157">
        <f>SUMIFS('2-3-6. Travel Costs&amp;CoS&amp;EC'!U:U,'2-3-6. Travel Costs&amp;CoS&amp;EC'!C:C,B95,'2-3-6. Travel Costs&amp;CoS&amp;EC'!I:I,$G$63,'2-3-6. Travel Costs&amp;CoS&amp;EC'!Y:Y,1,'2-3-6. Travel Costs&amp;CoS&amp;EC'!X:X,"&lt;&gt;Error")</f>
        <v>0</v>
      </c>
      <c r="H95" s="157">
        <f>SUMIFS('2-3-6. Travel Costs&amp;CoS&amp;EC'!U:U,'2-3-6. Travel Costs&amp;CoS&amp;EC'!C:C,B95,'2-3-6. Travel Costs&amp;CoS&amp;EC'!I:I,$G$63,'2-3-6. Travel Costs&amp;CoS&amp;EC'!Y:Y,2,'2-3-6. Travel Costs&amp;CoS&amp;EC'!X:X,"&lt;&gt;Error")</f>
        <v>0</v>
      </c>
      <c r="I95" s="157">
        <f>SUMIFS('2-3-6. Travel Costs&amp;CoS&amp;EC'!V:V,'2-3-6. Travel Costs&amp;CoS&amp;EC'!C:C,B95,'2-3-6. Travel Costs&amp;CoS&amp;EC'!I:I,$G$63,'2-3-6. Travel Costs&amp;CoS&amp;EC'!X:X,"&lt;&gt;Error")</f>
        <v>0</v>
      </c>
      <c r="J95" s="158">
        <f t="shared" si="3"/>
        <v>0</v>
      </c>
      <c r="K95" s="158">
        <f t="shared" si="4"/>
        <v>0</v>
      </c>
      <c r="L95" s="158">
        <f t="shared" si="5"/>
        <v>0</v>
      </c>
      <c r="M95" s="158">
        <f t="shared" si="6"/>
        <v>0</v>
      </c>
    </row>
    <row r="96" spans="2:13" x14ac:dyDescent="0.4">
      <c r="B96" s="180" t="s">
        <v>117</v>
      </c>
      <c r="C96" s="180" t="str">
        <f>IF('Final financial statement'!E54=0,"",'Final financial statement'!E54)</f>
        <v/>
      </c>
      <c r="D96" s="157">
        <f>SUMIFS('2-3-6. Travel Costs&amp;CoS&amp;EC'!U:U,'2-3-6. Travel Costs&amp;CoS&amp;EC'!C:C,B96,'2-3-6. Travel Costs&amp;CoS&amp;EC'!I:I,$D$63,'2-3-6. Travel Costs&amp;CoS&amp;EC'!Y:Y,1,'2-3-6. Travel Costs&amp;CoS&amp;EC'!X:X,"&lt;&gt;Error")</f>
        <v>0</v>
      </c>
      <c r="E96" s="157">
        <f>SUMIFS('2-3-6. Travel Costs&amp;CoS&amp;EC'!U:U,'2-3-6. Travel Costs&amp;CoS&amp;EC'!C:C,B96,'2-3-6. Travel Costs&amp;CoS&amp;EC'!I:I,$D$63,'2-3-6. Travel Costs&amp;CoS&amp;EC'!Y:Y,2,'2-3-6. Travel Costs&amp;CoS&amp;EC'!X:X,"&lt;&gt;Error")</f>
        <v>0</v>
      </c>
      <c r="F96" s="157">
        <f>SUMIFS('2-3-6. Travel Costs&amp;CoS&amp;EC'!V:V,'2-3-6. Travel Costs&amp;CoS&amp;EC'!C:C,B96,'2-3-6. Travel Costs&amp;CoS&amp;EC'!I:I,$D$63,'2-3-6. Travel Costs&amp;CoS&amp;EC'!X:X,"&lt;&gt;Error")</f>
        <v>0</v>
      </c>
      <c r="G96" s="157">
        <f>SUMIFS('2-3-6. Travel Costs&amp;CoS&amp;EC'!U:U,'2-3-6. Travel Costs&amp;CoS&amp;EC'!C:C,B96,'2-3-6. Travel Costs&amp;CoS&amp;EC'!I:I,$G$63,'2-3-6. Travel Costs&amp;CoS&amp;EC'!Y:Y,1,'2-3-6. Travel Costs&amp;CoS&amp;EC'!X:X,"&lt;&gt;Error")</f>
        <v>0</v>
      </c>
      <c r="H96" s="157">
        <f>SUMIFS('2-3-6. Travel Costs&amp;CoS&amp;EC'!U:U,'2-3-6. Travel Costs&amp;CoS&amp;EC'!C:C,B96,'2-3-6. Travel Costs&amp;CoS&amp;EC'!I:I,$G$63,'2-3-6. Travel Costs&amp;CoS&amp;EC'!Y:Y,2,'2-3-6. Travel Costs&amp;CoS&amp;EC'!X:X,"&lt;&gt;Error")</f>
        <v>0</v>
      </c>
      <c r="I96" s="157">
        <f>SUMIFS('2-3-6. Travel Costs&amp;CoS&amp;EC'!V:V,'2-3-6. Travel Costs&amp;CoS&amp;EC'!C:C,B96,'2-3-6. Travel Costs&amp;CoS&amp;EC'!I:I,$G$63,'2-3-6. Travel Costs&amp;CoS&amp;EC'!X:X,"&lt;&gt;Error")</f>
        <v>0</v>
      </c>
      <c r="J96" s="158">
        <f t="shared" si="3"/>
        <v>0</v>
      </c>
      <c r="K96" s="158">
        <f t="shared" si="4"/>
        <v>0</v>
      </c>
      <c r="L96" s="158">
        <f t="shared" si="5"/>
        <v>0</v>
      </c>
      <c r="M96" s="158">
        <f t="shared" si="6"/>
        <v>0</v>
      </c>
    </row>
    <row r="97" spans="2:13" x14ac:dyDescent="0.4">
      <c r="B97" s="180" t="s">
        <v>118</v>
      </c>
      <c r="C97" s="180" t="str">
        <f>IF('Final financial statement'!E55=0,"",'Final financial statement'!E55)</f>
        <v/>
      </c>
      <c r="D97" s="157">
        <f>SUMIFS('2-3-6. Travel Costs&amp;CoS&amp;EC'!U:U,'2-3-6. Travel Costs&amp;CoS&amp;EC'!C:C,B97,'2-3-6. Travel Costs&amp;CoS&amp;EC'!I:I,$D$63,'2-3-6. Travel Costs&amp;CoS&amp;EC'!Y:Y,1,'2-3-6. Travel Costs&amp;CoS&amp;EC'!X:X,"&lt;&gt;Error")</f>
        <v>0</v>
      </c>
      <c r="E97" s="157">
        <f>SUMIFS('2-3-6. Travel Costs&amp;CoS&amp;EC'!U:U,'2-3-6. Travel Costs&amp;CoS&amp;EC'!C:C,B97,'2-3-6. Travel Costs&amp;CoS&amp;EC'!I:I,$D$63,'2-3-6. Travel Costs&amp;CoS&amp;EC'!Y:Y,2,'2-3-6. Travel Costs&amp;CoS&amp;EC'!X:X,"&lt;&gt;Error")</f>
        <v>0</v>
      </c>
      <c r="F97" s="157">
        <f>SUMIFS('2-3-6. Travel Costs&amp;CoS&amp;EC'!V:V,'2-3-6. Travel Costs&amp;CoS&amp;EC'!C:C,B97,'2-3-6. Travel Costs&amp;CoS&amp;EC'!I:I,$D$63,'2-3-6. Travel Costs&amp;CoS&amp;EC'!X:X,"&lt;&gt;Error")</f>
        <v>0</v>
      </c>
      <c r="G97" s="157">
        <f>SUMIFS('2-3-6. Travel Costs&amp;CoS&amp;EC'!U:U,'2-3-6. Travel Costs&amp;CoS&amp;EC'!C:C,B97,'2-3-6. Travel Costs&amp;CoS&amp;EC'!I:I,$G$63,'2-3-6. Travel Costs&amp;CoS&amp;EC'!Y:Y,1,'2-3-6. Travel Costs&amp;CoS&amp;EC'!X:X,"&lt;&gt;Error")</f>
        <v>0</v>
      </c>
      <c r="H97" s="157">
        <f>SUMIFS('2-3-6. Travel Costs&amp;CoS&amp;EC'!U:U,'2-3-6. Travel Costs&amp;CoS&amp;EC'!C:C,B97,'2-3-6. Travel Costs&amp;CoS&amp;EC'!I:I,$G$63,'2-3-6. Travel Costs&amp;CoS&amp;EC'!Y:Y,2,'2-3-6. Travel Costs&amp;CoS&amp;EC'!X:X,"&lt;&gt;Error")</f>
        <v>0</v>
      </c>
      <c r="I97" s="157">
        <f>SUMIFS('2-3-6. Travel Costs&amp;CoS&amp;EC'!V:V,'2-3-6. Travel Costs&amp;CoS&amp;EC'!C:C,B97,'2-3-6. Travel Costs&amp;CoS&amp;EC'!I:I,$G$63,'2-3-6. Travel Costs&amp;CoS&amp;EC'!X:X,"&lt;&gt;Error")</f>
        <v>0</v>
      </c>
      <c r="J97" s="158">
        <f t="shared" si="3"/>
        <v>0</v>
      </c>
      <c r="K97" s="158">
        <f t="shared" si="4"/>
        <v>0</v>
      </c>
      <c r="L97" s="158">
        <f t="shared" si="5"/>
        <v>0</v>
      </c>
      <c r="M97" s="158">
        <f t="shared" si="6"/>
        <v>0</v>
      </c>
    </row>
    <row r="98" spans="2:13" x14ac:dyDescent="0.4">
      <c r="B98" s="180" t="s">
        <v>119</v>
      </c>
      <c r="C98" s="180" t="str">
        <f>IF('Final financial statement'!E56=0,"",'Final financial statement'!E56)</f>
        <v/>
      </c>
      <c r="D98" s="157">
        <f>SUMIFS('2-3-6. Travel Costs&amp;CoS&amp;EC'!U:U,'2-3-6. Travel Costs&amp;CoS&amp;EC'!C:C,B98,'2-3-6. Travel Costs&amp;CoS&amp;EC'!I:I,$D$63,'2-3-6. Travel Costs&amp;CoS&amp;EC'!Y:Y,1,'2-3-6. Travel Costs&amp;CoS&amp;EC'!X:X,"&lt;&gt;Error")</f>
        <v>0</v>
      </c>
      <c r="E98" s="157">
        <f>SUMIFS('2-3-6. Travel Costs&amp;CoS&amp;EC'!U:U,'2-3-6. Travel Costs&amp;CoS&amp;EC'!C:C,B98,'2-3-6. Travel Costs&amp;CoS&amp;EC'!I:I,$D$63,'2-3-6. Travel Costs&amp;CoS&amp;EC'!Y:Y,2,'2-3-6. Travel Costs&amp;CoS&amp;EC'!X:X,"&lt;&gt;Error")</f>
        <v>0</v>
      </c>
      <c r="F98" s="157">
        <f>SUMIFS('2-3-6. Travel Costs&amp;CoS&amp;EC'!V:V,'2-3-6. Travel Costs&amp;CoS&amp;EC'!C:C,B98,'2-3-6. Travel Costs&amp;CoS&amp;EC'!I:I,$D$63,'2-3-6. Travel Costs&amp;CoS&amp;EC'!X:X,"&lt;&gt;Error")</f>
        <v>0</v>
      </c>
      <c r="G98" s="157">
        <f>SUMIFS('2-3-6. Travel Costs&amp;CoS&amp;EC'!U:U,'2-3-6. Travel Costs&amp;CoS&amp;EC'!C:C,B98,'2-3-6. Travel Costs&amp;CoS&amp;EC'!I:I,$G$63,'2-3-6. Travel Costs&amp;CoS&amp;EC'!Y:Y,1,'2-3-6. Travel Costs&amp;CoS&amp;EC'!X:X,"&lt;&gt;Error")</f>
        <v>0</v>
      </c>
      <c r="H98" s="157">
        <f>SUMIFS('2-3-6. Travel Costs&amp;CoS&amp;EC'!U:U,'2-3-6. Travel Costs&amp;CoS&amp;EC'!C:C,B98,'2-3-6. Travel Costs&amp;CoS&amp;EC'!I:I,$G$63,'2-3-6. Travel Costs&amp;CoS&amp;EC'!Y:Y,2,'2-3-6. Travel Costs&amp;CoS&amp;EC'!X:X,"&lt;&gt;Error")</f>
        <v>0</v>
      </c>
      <c r="I98" s="157">
        <f>SUMIFS('2-3-6. Travel Costs&amp;CoS&amp;EC'!V:V,'2-3-6. Travel Costs&amp;CoS&amp;EC'!C:C,B98,'2-3-6. Travel Costs&amp;CoS&amp;EC'!I:I,$G$63,'2-3-6. Travel Costs&amp;CoS&amp;EC'!X:X,"&lt;&gt;Error")</f>
        <v>0</v>
      </c>
      <c r="J98" s="158">
        <f t="shared" si="3"/>
        <v>0</v>
      </c>
      <c r="K98" s="158">
        <f t="shared" si="4"/>
        <v>0</v>
      </c>
      <c r="L98" s="158">
        <f t="shared" si="5"/>
        <v>0</v>
      </c>
      <c r="M98" s="158">
        <f t="shared" si="6"/>
        <v>0</v>
      </c>
    </row>
    <row r="99" spans="2:13" x14ac:dyDescent="0.4">
      <c r="B99" s="180" t="s">
        <v>120</v>
      </c>
      <c r="C99" s="180" t="str">
        <f>IF('Final financial statement'!E57=0,"",'Final financial statement'!E57)</f>
        <v/>
      </c>
      <c r="D99" s="157">
        <f>SUMIFS('2-3-6. Travel Costs&amp;CoS&amp;EC'!U:U,'2-3-6. Travel Costs&amp;CoS&amp;EC'!C:C,B99,'2-3-6. Travel Costs&amp;CoS&amp;EC'!I:I,$D$63,'2-3-6. Travel Costs&amp;CoS&amp;EC'!Y:Y,1,'2-3-6. Travel Costs&amp;CoS&amp;EC'!X:X,"&lt;&gt;Error")</f>
        <v>0</v>
      </c>
      <c r="E99" s="157">
        <f>SUMIFS('2-3-6. Travel Costs&amp;CoS&amp;EC'!U:U,'2-3-6. Travel Costs&amp;CoS&amp;EC'!C:C,B99,'2-3-6. Travel Costs&amp;CoS&amp;EC'!I:I,$D$63,'2-3-6. Travel Costs&amp;CoS&amp;EC'!Y:Y,2,'2-3-6. Travel Costs&amp;CoS&amp;EC'!X:X,"&lt;&gt;Error")</f>
        <v>0</v>
      </c>
      <c r="F99" s="157">
        <f>SUMIFS('2-3-6. Travel Costs&amp;CoS&amp;EC'!V:V,'2-3-6. Travel Costs&amp;CoS&amp;EC'!C:C,B99,'2-3-6. Travel Costs&amp;CoS&amp;EC'!I:I,$D$63,'2-3-6. Travel Costs&amp;CoS&amp;EC'!X:X,"&lt;&gt;Error")</f>
        <v>0</v>
      </c>
      <c r="G99" s="157">
        <f>SUMIFS('2-3-6. Travel Costs&amp;CoS&amp;EC'!U:U,'2-3-6. Travel Costs&amp;CoS&amp;EC'!C:C,B99,'2-3-6. Travel Costs&amp;CoS&amp;EC'!I:I,$G$63,'2-3-6. Travel Costs&amp;CoS&amp;EC'!Y:Y,1,'2-3-6. Travel Costs&amp;CoS&amp;EC'!X:X,"&lt;&gt;Error")</f>
        <v>0</v>
      </c>
      <c r="H99" s="157">
        <f>SUMIFS('2-3-6. Travel Costs&amp;CoS&amp;EC'!U:U,'2-3-6. Travel Costs&amp;CoS&amp;EC'!C:C,B99,'2-3-6. Travel Costs&amp;CoS&amp;EC'!I:I,$G$63,'2-3-6. Travel Costs&amp;CoS&amp;EC'!Y:Y,2,'2-3-6. Travel Costs&amp;CoS&amp;EC'!X:X,"&lt;&gt;Error")</f>
        <v>0</v>
      </c>
      <c r="I99" s="157">
        <f>SUMIFS('2-3-6. Travel Costs&amp;CoS&amp;EC'!V:V,'2-3-6. Travel Costs&amp;CoS&amp;EC'!C:C,B99,'2-3-6. Travel Costs&amp;CoS&amp;EC'!I:I,$G$63,'2-3-6. Travel Costs&amp;CoS&amp;EC'!X:X,"&lt;&gt;Error")</f>
        <v>0</v>
      </c>
      <c r="J99" s="158">
        <f t="shared" si="3"/>
        <v>0</v>
      </c>
      <c r="K99" s="158">
        <f t="shared" si="4"/>
        <v>0</v>
      </c>
      <c r="L99" s="158">
        <f t="shared" si="5"/>
        <v>0</v>
      </c>
      <c r="M99" s="158">
        <f t="shared" si="6"/>
        <v>0</v>
      </c>
    </row>
    <row r="100" spans="2:13" x14ac:dyDescent="0.4">
      <c r="B100" s="180" t="s">
        <v>121</v>
      </c>
      <c r="C100" s="180" t="str">
        <f>IF('Final financial statement'!E58=0,"",'Final financial statement'!E58)</f>
        <v/>
      </c>
      <c r="D100" s="157">
        <f>SUMIFS('2-3-6. Travel Costs&amp;CoS&amp;EC'!U:U,'2-3-6. Travel Costs&amp;CoS&amp;EC'!C:C,B100,'2-3-6. Travel Costs&amp;CoS&amp;EC'!I:I,$D$63,'2-3-6. Travel Costs&amp;CoS&amp;EC'!Y:Y,1,'2-3-6. Travel Costs&amp;CoS&amp;EC'!X:X,"&lt;&gt;Error")</f>
        <v>0</v>
      </c>
      <c r="E100" s="157">
        <f>SUMIFS('2-3-6. Travel Costs&amp;CoS&amp;EC'!U:U,'2-3-6. Travel Costs&amp;CoS&amp;EC'!C:C,B100,'2-3-6. Travel Costs&amp;CoS&amp;EC'!I:I,$D$63,'2-3-6. Travel Costs&amp;CoS&amp;EC'!Y:Y,2,'2-3-6. Travel Costs&amp;CoS&amp;EC'!X:X,"&lt;&gt;Error")</f>
        <v>0</v>
      </c>
      <c r="F100" s="157">
        <f>SUMIFS('2-3-6. Travel Costs&amp;CoS&amp;EC'!V:V,'2-3-6. Travel Costs&amp;CoS&amp;EC'!C:C,B100,'2-3-6. Travel Costs&amp;CoS&amp;EC'!I:I,$D$63,'2-3-6. Travel Costs&amp;CoS&amp;EC'!X:X,"&lt;&gt;Error")</f>
        <v>0</v>
      </c>
      <c r="G100" s="157">
        <f>SUMIFS('2-3-6. Travel Costs&amp;CoS&amp;EC'!U:U,'2-3-6. Travel Costs&amp;CoS&amp;EC'!C:C,B100,'2-3-6. Travel Costs&amp;CoS&amp;EC'!I:I,$G$63,'2-3-6. Travel Costs&amp;CoS&amp;EC'!Y:Y,1,'2-3-6. Travel Costs&amp;CoS&amp;EC'!X:X,"&lt;&gt;Error")</f>
        <v>0</v>
      </c>
      <c r="H100" s="157">
        <f>SUMIFS('2-3-6. Travel Costs&amp;CoS&amp;EC'!U:U,'2-3-6. Travel Costs&amp;CoS&amp;EC'!C:C,B100,'2-3-6. Travel Costs&amp;CoS&amp;EC'!I:I,$G$63,'2-3-6. Travel Costs&amp;CoS&amp;EC'!Y:Y,2,'2-3-6. Travel Costs&amp;CoS&amp;EC'!X:X,"&lt;&gt;Error")</f>
        <v>0</v>
      </c>
      <c r="I100" s="157">
        <f>SUMIFS('2-3-6. Travel Costs&amp;CoS&amp;EC'!V:V,'2-3-6. Travel Costs&amp;CoS&amp;EC'!C:C,B100,'2-3-6. Travel Costs&amp;CoS&amp;EC'!I:I,$G$63,'2-3-6. Travel Costs&amp;CoS&amp;EC'!X:X,"&lt;&gt;Error")</f>
        <v>0</v>
      </c>
      <c r="J100" s="158">
        <f t="shared" si="3"/>
        <v>0</v>
      </c>
      <c r="K100" s="158">
        <f t="shared" si="4"/>
        <v>0</v>
      </c>
      <c r="L100" s="158">
        <f t="shared" si="5"/>
        <v>0</v>
      </c>
      <c r="M100" s="158">
        <f t="shared" si="6"/>
        <v>0</v>
      </c>
    </row>
    <row r="101" spans="2:13" x14ac:dyDescent="0.4">
      <c r="B101" s="180" t="s">
        <v>122</v>
      </c>
      <c r="C101" s="180" t="str">
        <f>IF('Final financial statement'!E59=0,"",'Final financial statement'!E59)</f>
        <v/>
      </c>
      <c r="D101" s="157">
        <f>SUMIFS('2-3-6. Travel Costs&amp;CoS&amp;EC'!U:U,'2-3-6. Travel Costs&amp;CoS&amp;EC'!C:C,B101,'2-3-6. Travel Costs&amp;CoS&amp;EC'!I:I,$D$63,'2-3-6. Travel Costs&amp;CoS&amp;EC'!Y:Y,1,'2-3-6. Travel Costs&amp;CoS&amp;EC'!X:X,"&lt;&gt;Error")</f>
        <v>0</v>
      </c>
      <c r="E101" s="157">
        <f>SUMIFS('2-3-6. Travel Costs&amp;CoS&amp;EC'!U:U,'2-3-6. Travel Costs&amp;CoS&amp;EC'!C:C,B101,'2-3-6. Travel Costs&amp;CoS&amp;EC'!I:I,$D$63,'2-3-6. Travel Costs&amp;CoS&amp;EC'!Y:Y,2,'2-3-6. Travel Costs&amp;CoS&amp;EC'!X:X,"&lt;&gt;Error")</f>
        <v>0</v>
      </c>
      <c r="F101" s="157">
        <f>SUMIFS('2-3-6. Travel Costs&amp;CoS&amp;EC'!V:V,'2-3-6. Travel Costs&amp;CoS&amp;EC'!C:C,B101,'2-3-6. Travel Costs&amp;CoS&amp;EC'!I:I,$D$63,'2-3-6. Travel Costs&amp;CoS&amp;EC'!X:X,"&lt;&gt;Error")</f>
        <v>0</v>
      </c>
      <c r="G101" s="157">
        <f>SUMIFS('2-3-6. Travel Costs&amp;CoS&amp;EC'!U:U,'2-3-6. Travel Costs&amp;CoS&amp;EC'!C:C,B101,'2-3-6. Travel Costs&amp;CoS&amp;EC'!I:I,$G$63,'2-3-6. Travel Costs&amp;CoS&amp;EC'!Y:Y,1,'2-3-6. Travel Costs&amp;CoS&amp;EC'!X:X,"&lt;&gt;Error")</f>
        <v>0</v>
      </c>
      <c r="H101" s="157">
        <f>SUMIFS('2-3-6. Travel Costs&amp;CoS&amp;EC'!U:U,'2-3-6. Travel Costs&amp;CoS&amp;EC'!C:C,B101,'2-3-6. Travel Costs&amp;CoS&amp;EC'!I:I,$G$63,'2-3-6. Travel Costs&amp;CoS&amp;EC'!Y:Y,2,'2-3-6. Travel Costs&amp;CoS&amp;EC'!X:X,"&lt;&gt;Error")</f>
        <v>0</v>
      </c>
      <c r="I101" s="157">
        <f>SUMIFS('2-3-6. Travel Costs&amp;CoS&amp;EC'!V:V,'2-3-6. Travel Costs&amp;CoS&amp;EC'!C:C,B101,'2-3-6. Travel Costs&amp;CoS&amp;EC'!I:I,$G$63,'2-3-6. Travel Costs&amp;CoS&amp;EC'!X:X,"&lt;&gt;Error")</f>
        <v>0</v>
      </c>
      <c r="J101" s="158">
        <f t="shared" si="3"/>
        <v>0</v>
      </c>
      <c r="K101" s="158">
        <f t="shared" si="4"/>
        <v>0</v>
      </c>
      <c r="L101" s="158">
        <f t="shared" si="5"/>
        <v>0</v>
      </c>
      <c r="M101" s="158">
        <f t="shared" si="6"/>
        <v>0</v>
      </c>
    </row>
    <row r="102" spans="2:13" x14ac:dyDescent="0.4">
      <c r="B102" s="180" t="s">
        <v>123</v>
      </c>
      <c r="C102" s="180" t="str">
        <f>IF('Final financial statement'!E60=0,"",'Final financial statement'!E60)</f>
        <v/>
      </c>
      <c r="D102" s="157">
        <f>SUMIFS('2-3-6. Travel Costs&amp;CoS&amp;EC'!U:U,'2-3-6. Travel Costs&amp;CoS&amp;EC'!C:C,B102,'2-3-6. Travel Costs&amp;CoS&amp;EC'!I:I,$D$63,'2-3-6. Travel Costs&amp;CoS&amp;EC'!Y:Y,1,'2-3-6. Travel Costs&amp;CoS&amp;EC'!X:X,"&lt;&gt;Error")</f>
        <v>0</v>
      </c>
      <c r="E102" s="157">
        <f>SUMIFS('2-3-6. Travel Costs&amp;CoS&amp;EC'!U:U,'2-3-6. Travel Costs&amp;CoS&amp;EC'!C:C,B102,'2-3-6. Travel Costs&amp;CoS&amp;EC'!I:I,$D$63,'2-3-6. Travel Costs&amp;CoS&amp;EC'!Y:Y,2,'2-3-6. Travel Costs&amp;CoS&amp;EC'!X:X,"&lt;&gt;Error")</f>
        <v>0</v>
      </c>
      <c r="F102" s="157">
        <f>SUMIFS('2-3-6. Travel Costs&amp;CoS&amp;EC'!V:V,'2-3-6. Travel Costs&amp;CoS&amp;EC'!C:C,B102,'2-3-6. Travel Costs&amp;CoS&amp;EC'!I:I,$D$63,'2-3-6. Travel Costs&amp;CoS&amp;EC'!X:X,"&lt;&gt;Error")</f>
        <v>0</v>
      </c>
      <c r="G102" s="157">
        <f>SUMIFS('2-3-6. Travel Costs&amp;CoS&amp;EC'!U:U,'2-3-6. Travel Costs&amp;CoS&amp;EC'!C:C,B102,'2-3-6. Travel Costs&amp;CoS&amp;EC'!I:I,$G$63,'2-3-6. Travel Costs&amp;CoS&amp;EC'!Y:Y,1,'2-3-6. Travel Costs&amp;CoS&amp;EC'!X:X,"&lt;&gt;Error")</f>
        <v>0</v>
      </c>
      <c r="H102" s="157">
        <f>SUMIFS('2-3-6. Travel Costs&amp;CoS&amp;EC'!U:U,'2-3-6. Travel Costs&amp;CoS&amp;EC'!C:C,B102,'2-3-6. Travel Costs&amp;CoS&amp;EC'!I:I,$G$63,'2-3-6. Travel Costs&amp;CoS&amp;EC'!Y:Y,2,'2-3-6. Travel Costs&amp;CoS&amp;EC'!X:X,"&lt;&gt;Error")</f>
        <v>0</v>
      </c>
      <c r="I102" s="157">
        <f>SUMIFS('2-3-6. Travel Costs&amp;CoS&amp;EC'!V:V,'2-3-6. Travel Costs&amp;CoS&amp;EC'!C:C,B102,'2-3-6. Travel Costs&amp;CoS&amp;EC'!I:I,$G$63,'2-3-6. Travel Costs&amp;CoS&amp;EC'!X:X,"&lt;&gt;Error")</f>
        <v>0</v>
      </c>
      <c r="J102" s="158">
        <f t="shared" si="3"/>
        <v>0</v>
      </c>
      <c r="K102" s="158">
        <f t="shared" si="4"/>
        <v>0</v>
      </c>
      <c r="L102" s="158">
        <f t="shared" si="5"/>
        <v>0</v>
      </c>
      <c r="M102" s="158">
        <f t="shared" si="6"/>
        <v>0</v>
      </c>
    </row>
    <row r="103" spans="2:13" x14ac:dyDescent="0.4">
      <c r="B103" s="180" t="s">
        <v>124</v>
      </c>
      <c r="C103" s="180" t="str">
        <f>IF('Final financial statement'!E61=0,"",'Final financial statement'!E61)</f>
        <v/>
      </c>
      <c r="D103" s="157">
        <f>SUMIFS('2-3-6. Travel Costs&amp;CoS&amp;EC'!U:U,'2-3-6. Travel Costs&amp;CoS&amp;EC'!C:C,B103,'2-3-6. Travel Costs&amp;CoS&amp;EC'!I:I,$D$63,'2-3-6. Travel Costs&amp;CoS&amp;EC'!Y:Y,1,'2-3-6. Travel Costs&amp;CoS&amp;EC'!X:X,"&lt;&gt;Error")</f>
        <v>0</v>
      </c>
      <c r="E103" s="157">
        <f>SUMIFS('2-3-6. Travel Costs&amp;CoS&amp;EC'!U:U,'2-3-6. Travel Costs&amp;CoS&amp;EC'!C:C,B103,'2-3-6. Travel Costs&amp;CoS&amp;EC'!I:I,$D$63,'2-3-6. Travel Costs&amp;CoS&amp;EC'!Y:Y,2,'2-3-6. Travel Costs&amp;CoS&amp;EC'!X:X,"&lt;&gt;Error")</f>
        <v>0</v>
      </c>
      <c r="F103" s="157">
        <f>SUMIFS('2-3-6. Travel Costs&amp;CoS&amp;EC'!V:V,'2-3-6. Travel Costs&amp;CoS&amp;EC'!C:C,B103,'2-3-6. Travel Costs&amp;CoS&amp;EC'!I:I,$D$63,'2-3-6. Travel Costs&amp;CoS&amp;EC'!X:X,"&lt;&gt;Error")</f>
        <v>0</v>
      </c>
      <c r="G103" s="157">
        <f>SUMIFS('2-3-6. Travel Costs&amp;CoS&amp;EC'!U:U,'2-3-6. Travel Costs&amp;CoS&amp;EC'!C:C,B103,'2-3-6. Travel Costs&amp;CoS&amp;EC'!I:I,$G$63,'2-3-6. Travel Costs&amp;CoS&amp;EC'!Y:Y,1,'2-3-6. Travel Costs&amp;CoS&amp;EC'!X:X,"&lt;&gt;Error")</f>
        <v>0</v>
      </c>
      <c r="H103" s="157">
        <f>SUMIFS('2-3-6. Travel Costs&amp;CoS&amp;EC'!U:U,'2-3-6. Travel Costs&amp;CoS&amp;EC'!C:C,B103,'2-3-6. Travel Costs&amp;CoS&amp;EC'!I:I,$G$63,'2-3-6. Travel Costs&amp;CoS&amp;EC'!Y:Y,2,'2-3-6. Travel Costs&amp;CoS&amp;EC'!X:X,"&lt;&gt;Error")</f>
        <v>0</v>
      </c>
      <c r="I103" s="157">
        <f>SUMIFS('2-3-6. Travel Costs&amp;CoS&amp;EC'!V:V,'2-3-6. Travel Costs&amp;CoS&amp;EC'!C:C,B103,'2-3-6. Travel Costs&amp;CoS&amp;EC'!I:I,$G$63,'2-3-6. Travel Costs&amp;CoS&amp;EC'!X:X,"&lt;&gt;Error")</f>
        <v>0</v>
      </c>
      <c r="J103" s="158">
        <f t="shared" si="3"/>
        <v>0</v>
      </c>
      <c r="K103" s="158">
        <f t="shared" si="4"/>
        <v>0</v>
      </c>
      <c r="L103" s="158">
        <f t="shared" si="5"/>
        <v>0</v>
      </c>
      <c r="M103" s="158">
        <f t="shared" si="6"/>
        <v>0</v>
      </c>
    </row>
    <row r="104" spans="2:13" x14ac:dyDescent="0.4">
      <c r="B104" s="180" t="s">
        <v>125</v>
      </c>
      <c r="C104" s="180" t="str">
        <f>IF('Final financial statement'!E62=0,"",'Final financial statement'!E62)</f>
        <v/>
      </c>
      <c r="D104" s="157">
        <f>SUMIFS('2-3-6. Travel Costs&amp;CoS&amp;EC'!U:U,'2-3-6. Travel Costs&amp;CoS&amp;EC'!C:C,B104,'2-3-6. Travel Costs&amp;CoS&amp;EC'!I:I,$D$63,'2-3-6. Travel Costs&amp;CoS&amp;EC'!Y:Y,1,'2-3-6. Travel Costs&amp;CoS&amp;EC'!X:X,"&lt;&gt;Error")</f>
        <v>0</v>
      </c>
      <c r="E104" s="157">
        <f>SUMIFS('2-3-6. Travel Costs&amp;CoS&amp;EC'!U:U,'2-3-6. Travel Costs&amp;CoS&amp;EC'!C:C,B104,'2-3-6. Travel Costs&amp;CoS&amp;EC'!I:I,$D$63,'2-3-6. Travel Costs&amp;CoS&amp;EC'!Y:Y,2,'2-3-6. Travel Costs&amp;CoS&amp;EC'!X:X,"&lt;&gt;Error")</f>
        <v>0</v>
      </c>
      <c r="F104" s="157">
        <f>SUMIFS('2-3-6. Travel Costs&amp;CoS&amp;EC'!V:V,'2-3-6. Travel Costs&amp;CoS&amp;EC'!C:C,B104,'2-3-6. Travel Costs&amp;CoS&amp;EC'!I:I,$D$63,'2-3-6. Travel Costs&amp;CoS&amp;EC'!X:X,"&lt;&gt;Error")</f>
        <v>0</v>
      </c>
      <c r="G104" s="157">
        <f>SUMIFS('2-3-6. Travel Costs&amp;CoS&amp;EC'!U:U,'2-3-6. Travel Costs&amp;CoS&amp;EC'!C:C,B104,'2-3-6. Travel Costs&amp;CoS&amp;EC'!I:I,$G$63,'2-3-6. Travel Costs&amp;CoS&amp;EC'!Y:Y,1,'2-3-6. Travel Costs&amp;CoS&amp;EC'!X:X,"&lt;&gt;Error")</f>
        <v>0</v>
      </c>
      <c r="H104" s="157">
        <f>SUMIFS('2-3-6. Travel Costs&amp;CoS&amp;EC'!U:U,'2-3-6. Travel Costs&amp;CoS&amp;EC'!C:C,B104,'2-3-6. Travel Costs&amp;CoS&amp;EC'!I:I,$G$63,'2-3-6. Travel Costs&amp;CoS&amp;EC'!Y:Y,2,'2-3-6. Travel Costs&amp;CoS&amp;EC'!X:X,"&lt;&gt;Error")</f>
        <v>0</v>
      </c>
      <c r="I104" s="157">
        <f>SUMIFS('2-3-6. Travel Costs&amp;CoS&amp;EC'!V:V,'2-3-6. Travel Costs&amp;CoS&amp;EC'!C:C,B104,'2-3-6. Travel Costs&amp;CoS&amp;EC'!I:I,$G$63,'2-3-6. Travel Costs&amp;CoS&amp;EC'!X:X,"&lt;&gt;Error")</f>
        <v>0</v>
      </c>
      <c r="J104" s="158">
        <f t="shared" si="3"/>
        <v>0</v>
      </c>
      <c r="K104" s="158">
        <f t="shared" si="4"/>
        <v>0</v>
      </c>
      <c r="L104" s="158">
        <f t="shared" si="5"/>
        <v>0</v>
      </c>
      <c r="M104" s="158">
        <f t="shared" si="6"/>
        <v>0</v>
      </c>
    </row>
    <row r="105" spans="2:13" x14ac:dyDescent="0.4">
      <c r="B105" s="180" t="s">
        <v>132</v>
      </c>
      <c r="C105" s="180" t="str">
        <f>IF('Final financial statement'!E63=0,"",'Final financial statement'!E63)</f>
        <v/>
      </c>
      <c r="D105" s="157">
        <f>SUMIFS('2-3-6. Travel Costs&amp;CoS&amp;EC'!U:U,'2-3-6. Travel Costs&amp;CoS&amp;EC'!C:C,B105,'2-3-6. Travel Costs&amp;CoS&amp;EC'!I:I,$D$63,'2-3-6. Travel Costs&amp;CoS&amp;EC'!Y:Y,1,'2-3-6. Travel Costs&amp;CoS&amp;EC'!X:X,"&lt;&gt;Error")</f>
        <v>0</v>
      </c>
      <c r="E105" s="157">
        <f>SUMIFS('2-3-6. Travel Costs&amp;CoS&amp;EC'!U:U,'2-3-6. Travel Costs&amp;CoS&amp;EC'!C:C,B105,'2-3-6. Travel Costs&amp;CoS&amp;EC'!I:I,$D$63,'2-3-6. Travel Costs&amp;CoS&amp;EC'!Y:Y,2,'2-3-6. Travel Costs&amp;CoS&amp;EC'!X:X,"&lt;&gt;Error")</f>
        <v>0</v>
      </c>
      <c r="F105" s="157">
        <f>SUMIFS('2-3-6. Travel Costs&amp;CoS&amp;EC'!V:V,'2-3-6. Travel Costs&amp;CoS&amp;EC'!C:C,B105,'2-3-6. Travel Costs&amp;CoS&amp;EC'!I:I,$D$63,'2-3-6. Travel Costs&amp;CoS&amp;EC'!X:X,"&lt;&gt;Error")</f>
        <v>0</v>
      </c>
      <c r="G105" s="157">
        <f>SUMIFS('2-3-6. Travel Costs&amp;CoS&amp;EC'!U:U,'2-3-6. Travel Costs&amp;CoS&amp;EC'!C:C,B105,'2-3-6. Travel Costs&amp;CoS&amp;EC'!I:I,$G$63,'2-3-6. Travel Costs&amp;CoS&amp;EC'!Y:Y,1,'2-3-6. Travel Costs&amp;CoS&amp;EC'!X:X,"&lt;&gt;Error")</f>
        <v>0</v>
      </c>
      <c r="H105" s="157">
        <f>SUMIFS('2-3-6. Travel Costs&amp;CoS&amp;EC'!U:U,'2-3-6. Travel Costs&amp;CoS&amp;EC'!C:C,B105,'2-3-6. Travel Costs&amp;CoS&amp;EC'!I:I,$G$63,'2-3-6. Travel Costs&amp;CoS&amp;EC'!Y:Y,2,'2-3-6. Travel Costs&amp;CoS&amp;EC'!X:X,"&lt;&gt;Error")</f>
        <v>0</v>
      </c>
      <c r="I105" s="157">
        <f>SUMIFS('2-3-6. Travel Costs&amp;CoS&amp;EC'!V:V,'2-3-6. Travel Costs&amp;CoS&amp;EC'!C:C,B105,'2-3-6. Travel Costs&amp;CoS&amp;EC'!I:I,$G$63,'2-3-6. Travel Costs&amp;CoS&amp;EC'!X:X,"&lt;&gt;Error")</f>
        <v>0</v>
      </c>
      <c r="J105" s="158">
        <f t="shared" si="3"/>
        <v>0</v>
      </c>
      <c r="K105" s="158">
        <f t="shared" si="4"/>
        <v>0</v>
      </c>
      <c r="L105" s="158">
        <f t="shared" si="5"/>
        <v>0</v>
      </c>
      <c r="M105" s="158">
        <f t="shared" si="6"/>
        <v>0</v>
      </c>
    </row>
    <row r="106" spans="2:13" x14ac:dyDescent="0.4">
      <c r="B106" s="180" t="s">
        <v>133</v>
      </c>
      <c r="C106" s="180" t="str">
        <f>IF('Final financial statement'!E64=0,"",'Final financial statement'!E64)</f>
        <v/>
      </c>
      <c r="D106" s="157">
        <f>SUMIFS('2-3-6. Travel Costs&amp;CoS&amp;EC'!U:U,'2-3-6. Travel Costs&amp;CoS&amp;EC'!C:C,B106,'2-3-6. Travel Costs&amp;CoS&amp;EC'!I:I,$D$63,'2-3-6. Travel Costs&amp;CoS&amp;EC'!Y:Y,1,'2-3-6. Travel Costs&amp;CoS&amp;EC'!X:X,"&lt;&gt;Error")</f>
        <v>0</v>
      </c>
      <c r="E106" s="157">
        <f>SUMIFS('2-3-6. Travel Costs&amp;CoS&amp;EC'!U:U,'2-3-6. Travel Costs&amp;CoS&amp;EC'!C:C,B106,'2-3-6. Travel Costs&amp;CoS&amp;EC'!I:I,$D$63,'2-3-6. Travel Costs&amp;CoS&amp;EC'!Y:Y,2,'2-3-6. Travel Costs&amp;CoS&amp;EC'!X:X,"&lt;&gt;Error")</f>
        <v>0</v>
      </c>
      <c r="F106" s="157">
        <f>SUMIFS('2-3-6. Travel Costs&amp;CoS&amp;EC'!V:V,'2-3-6. Travel Costs&amp;CoS&amp;EC'!C:C,B106,'2-3-6. Travel Costs&amp;CoS&amp;EC'!I:I,$D$63,'2-3-6. Travel Costs&amp;CoS&amp;EC'!X:X,"&lt;&gt;Error")</f>
        <v>0</v>
      </c>
      <c r="G106" s="157">
        <f>SUMIFS('2-3-6. Travel Costs&amp;CoS&amp;EC'!U:U,'2-3-6. Travel Costs&amp;CoS&amp;EC'!C:C,B106,'2-3-6. Travel Costs&amp;CoS&amp;EC'!I:I,$G$63,'2-3-6. Travel Costs&amp;CoS&amp;EC'!Y:Y,1,'2-3-6. Travel Costs&amp;CoS&amp;EC'!X:X,"&lt;&gt;Error")</f>
        <v>0</v>
      </c>
      <c r="H106" s="157">
        <f>SUMIFS('2-3-6. Travel Costs&amp;CoS&amp;EC'!U:U,'2-3-6. Travel Costs&amp;CoS&amp;EC'!C:C,B106,'2-3-6. Travel Costs&amp;CoS&amp;EC'!I:I,$G$63,'2-3-6. Travel Costs&amp;CoS&amp;EC'!Y:Y,2,'2-3-6. Travel Costs&amp;CoS&amp;EC'!X:X,"&lt;&gt;Error")</f>
        <v>0</v>
      </c>
      <c r="I106" s="157">
        <f>SUMIFS('2-3-6. Travel Costs&amp;CoS&amp;EC'!V:V,'2-3-6. Travel Costs&amp;CoS&amp;EC'!C:C,B106,'2-3-6. Travel Costs&amp;CoS&amp;EC'!I:I,$G$63,'2-3-6. Travel Costs&amp;CoS&amp;EC'!X:X,"&lt;&gt;Error")</f>
        <v>0</v>
      </c>
      <c r="J106" s="158">
        <f t="shared" si="3"/>
        <v>0</v>
      </c>
      <c r="K106" s="158">
        <f t="shared" si="4"/>
        <v>0</v>
      </c>
      <c r="L106" s="158">
        <f t="shared" si="5"/>
        <v>0</v>
      </c>
      <c r="M106" s="158">
        <f t="shared" si="6"/>
        <v>0</v>
      </c>
    </row>
    <row r="107" spans="2:13" x14ac:dyDescent="0.4">
      <c r="B107" s="180" t="s">
        <v>134</v>
      </c>
      <c r="C107" s="180" t="str">
        <f>IF('Final financial statement'!E65=0,"",'Final financial statement'!E65)</f>
        <v/>
      </c>
      <c r="D107" s="157">
        <f>SUMIFS('2-3-6. Travel Costs&amp;CoS&amp;EC'!U:U,'2-3-6. Travel Costs&amp;CoS&amp;EC'!C:C,B107,'2-3-6. Travel Costs&amp;CoS&amp;EC'!I:I,$D$63,'2-3-6. Travel Costs&amp;CoS&amp;EC'!Y:Y,1,'2-3-6. Travel Costs&amp;CoS&amp;EC'!X:X,"&lt;&gt;Error")</f>
        <v>0</v>
      </c>
      <c r="E107" s="157">
        <f>SUMIFS('2-3-6. Travel Costs&amp;CoS&amp;EC'!U:U,'2-3-6. Travel Costs&amp;CoS&amp;EC'!C:C,B107,'2-3-6. Travel Costs&amp;CoS&amp;EC'!I:I,$D$63,'2-3-6. Travel Costs&amp;CoS&amp;EC'!Y:Y,2,'2-3-6. Travel Costs&amp;CoS&amp;EC'!X:X,"&lt;&gt;Error")</f>
        <v>0</v>
      </c>
      <c r="F107" s="157">
        <f>SUMIFS('2-3-6. Travel Costs&amp;CoS&amp;EC'!V:V,'2-3-6. Travel Costs&amp;CoS&amp;EC'!C:C,B107,'2-3-6. Travel Costs&amp;CoS&amp;EC'!I:I,$D$63,'2-3-6. Travel Costs&amp;CoS&amp;EC'!X:X,"&lt;&gt;Error")</f>
        <v>0</v>
      </c>
      <c r="G107" s="157">
        <f>SUMIFS('2-3-6. Travel Costs&amp;CoS&amp;EC'!U:U,'2-3-6. Travel Costs&amp;CoS&amp;EC'!C:C,B107,'2-3-6. Travel Costs&amp;CoS&amp;EC'!I:I,$G$63,'2-3-6. Travel Costs&amp;CoS&amp;EC'!Y:Y,1,'2-3-6. Travel Costs&amp;CoS&amp;EC'!X:X,"&lt;&gt;Error")</f>
        <v>0</v>
      </c>
      <c r="H107" s="157">
        <f>SUMIFS('2-3-6. Travel Costs&amp;CoS&amp;EC'!U:U,'2-3-6. Travel Costs&amp;CoS&amp;EC'!C:C,B107,'2-3-6. Travel Costs&amp;CoS&amp;EC'!I:I,$G$63,'2-3-6. Travel Costs&amp;CoS&amp;EC'!Y:Y,2,'2-3-6. Travel Costs&amp;CoS&amp;EC'!X:X,"&lt;&gt;Error")</f>
        <v>0</v>
      </c>
      <c r="I107" s="157">
        <f>SUMIFS('2-3-6. Travel Costs&amp;CoS&amp;EC'!V:V,'2-3-6. Travel Costs&amp;CoS&amp;EC'!C:C,B107,'2-3-6. Travel Costs&amp;CoS&amp;EC'!I:I,$G$63,'2-3-6. Travel Costs&amp;CoS&amp;EC'!X:X,"&lt;&gt;Error")</f>
        <v>0</v>
      </c>
      <c r="J107" s="158">
        <f t="shared" si="3"/>
        <v>0</v>
      </c>
      <c r="K107" s="158">
        <f t="shared" si="4"/>
        <v>0</v>
      </c>
      <c r="L107" s="158">
        <f t="shared" si="5"/>
        <v>0</v>
      </c>
      <c r="M107" s="158">
        <f t="shared" si="6"/>
        <v>0</v>
      </c>
    </row>
    <row r="108" spans="2:13" x14ac:dyDescent="0.4">
      <c r="B108" s="180" t="s">
        <v>135</v>
      </c>
      <c r="C108" s="180" t="str">
        <f>IF('Final financial statement'!E66=0,"",'Final financial statement'!E66)</f>
        <v/>
      </c>
      <c r="D108" s="157">
        <f>SUMIFS('2-3-6. Travel Costs&amp;CoS&amp;EC'!U:U,'2-3-6. Travel Costs&amp;CoS&amp;EC'!C:C,B108,'2-3-6. Travel Costs&amp;CoS&amp;EC'!I:I,$D$63,'2-3-6. Travel Costs&amp;CoS&amp;EC'!Y:Y,1,'2-3-6. Travel Costs&amp;CoS&amp;EC'!X:X,"&lt;&gt;Error")</f>
        <v>0</v>
      </c>
      <c r="E108" s="157">
        <f>SUMIFS('2-3-6. Travel Costs&amp;CoS&amp;EC'!U:U,'2-3-6. Travel Costs&amp;CoS&amp;EC'!C:C,B108,'2-3-6. Travel Costs&amp;CoS&amp;EC'!I:I,$D$63,'2-3-6. Travel Costs&amp;CoS&amp;EC'!Y:Y,2,'2-3-6. Travel Costs&amp;CoS&amp;EC'!X:X,"&lt;&gt;Error")</f>
        <v>0</v>
      </c>
      <c r="F108" s="157">
        <f>SUMIFS('2-3-6. Travel Costs&amp;CoS&amp;EC'!V:V,'2-3-6. Travel Costs&amp;CoS&amp;EC'!C:C,B108,'2-3-6. Travel Costs&amp;CoS&amp;EC'!I:I,$D$63,'2-3-6. Travel Costs&amp;CoS&amp;EC'!X:X,"&lt;&gt;Error")</f>
        <v>0</v>
      </c>
      <c r="G108" s="157">
        <f>SUMIFS('2-3-6. Travel Costs&amp;CoS&amp;EC'!U:U,'2-3-6. Travel Costs&amp;CoS&amp;EC'!C:C,B108,'2-3-6. Travel Costs&amp;CoS&amp;EC'!I:I,$G$63,'2-3-6. Travel Costs&amp;CoS&amp;EC'!Y:Y,1,'2-3-6. Travel Costs&amp;CoS&amp;EC'!X:X,"&lt;&gt;Error")</f>
        <v>0</v>
      </c>
      <c r="H108" s="157">
        <f>SUMIFS('2-3-6. Travel Costs&amp;CoS&amp;EC'!U:U,'2-3-6. Travel Costs&amp;CoS&amp;EC'!C:C,B108,'2-3-6. Travel Costs&amp;CoS&amp;EC'!I:I,$G$63,'2-3-6. Travel Costs&amp;CoS&amp;EC'!Y:Y,2,'2-3-6. Travel Costs&amp;CoS&amp;EC'!X:X,"&lt;&gt;Error")</f>
        <v>0</v>
      </c>
      <c r="I108" s="157">
        <f>SUMIFS('2-3-6. Travel Costs&amp;CoS&amp;EC'!V:V,'2-3-6. Travel Costs&amp;CoS&amp;EC'!C:C,B108,'2-3-6. Travel Costs&amp;CoS&amp;EC'!I:I,$G$63,'2-3-6. Travel Costs&amp;CoS&amp;EC'!X:X,"&lt;&gt;Error")</f>
        <v>0</v>
      </c>
      <c r="J108" s="158">
        <f t="shared" si="3"/>
        <v>0</v>
      </c>
      <c r="K108" s="158">
        <f t="shared" si="4"/>
        <v>0</v>
      </c>
      <c r="L108" s="158">
        <f t="shared" si="5"/>
        <v>0</v>
      </c>
      <c r="M108" s="158">
        <f t="shared" si="6"/>
        <v>0</v>
      </c>
    </row>
    <row r="109" spans="2:13" x14ac:dyDescent="0.4">
      <c r="B109" s="180" t="s">
        <v>136</v>
      </c>
      <c r="C109" s="180" t="str">
        <f>IF('Final financial statement'!E67=0,"",'Final financial statement'!E67)</f>
        <v/>
      </c>
      <c r="D109" s="157">
        <f>SUMIFS('2-3-6. Travel Costs&amp;CoS&amp;EC'!U:U,'2-3-6. Travel Costs&amp;CoS&amp;EC'!C:C,B109,'2-3-6. Travel Costs&amp;CoS&amp;EC'!I:I,$D$63,'2-3-6. Travel Costs&amp;CoS&amp;EC'!Y:Y,1,'2-3-6. Travel Costs&amp;CoS&amp;EC'!X:X,"&lt;&gt;Error")</f>
        <v>0</v>
      </c>
      <c r="E109" s="157">
        <f>SUMIFS('2-3-6. Travel Costs&amp;CoS&amp;EC'!U:U,'2-3-6. Travel Costs&amp;CoS&amp;EC'!C:C,B109,'2-3-6. Travel Costs&amp;CoS&amp;EC'!I:I,$D$63,'2-3-6. Travel Costs&amp;CoS&amp;EC'!Y:Y,2,'2-3-6. Travel Costs&amp;CoS&amp;EC'!X:X,"&lt;&gt;Error")</f>
        <v>0</v>
      </c>
      <c r="F109" s="157">
        <f>SUMIFS('2-3-6. Travel Costs&amp;CoS&amp;EC'!V:V,'2-3-6. Travel Costs&amp;CoS&amp;EC'!C:C,B109,'2-3-6. Travel Costs&amp;CoS&amp;EC'!I:I,$D$63,'2-3-6. Travel Costs&amp;CoS&amp;EC'!X:X,"&lt;&gt;Error")</f>
        <v>0</v>
      </c>
      <c r="G109" s="157">
        <f>SUMIFS('2-3-6. Travel Costs&amp;CoS&amp;EC'!U:U,'2-3-6. Travel Costs&amp;CoS&amp;EC'!C:C,B109,'2-3-6. Travel Costs&amp;CoS&amp;EC'!I:I,$G$63,'2-3-6. Travel Costs&amp;CoS&amp;EC'!Y:Y,1,'2-3-6. Travel Costs&amp;CoS&amp;EC'!X:X,"&lt;&gt;Error")</f>
        <v>0</v>
      </c>
      <c r="H109" s="157">
        <f>SUMIFS('2-3-6. Travel Costs&amp;CoS&amp;EC'!U:U,'2-3-6. Travel Costs&amp;CoS&amp;EC'!C:C,B109,'2-3-6. Travel Costs&amp;CoS&amp;EC'!I:I,$G$63,'2-3-6. Travel Costs&amp;CoS&amp;EC'!Y:Y,2,'2-3-6. Travel Costs&amp;CoS&amp;EC'!X:X,"&lt;&gt;Error")</f>
        <v>0</v>
      </c>
      <c r="I109" s="157">
        <f>SUMIFS('2-3-6. Travel Costs&amp;CoS&amp;EC'!V:V,'2-3-6. Travel Costs&amp;CoS&amp;EC'!C:C,B109,'2-3-6. Travel Costs&amp;CoS&amp;EC'!I:I,$G$63,'2-3-6. Travel Costs&amp;CoS&amp;EC'!X:X,"&lt;&gt;Error")</f>
        <v>0</v>
      </c>
      <c r="J109" s="158">
        <f t="shared" si="3"/>
        <v>0</v>
      </c>
      <c r="K109" s="158">
        <f t="shared" si="4"/>
        <v>0</v>
      </c>
      <c r="L109" s="158">
        <f t="shared" si="5"/>
        <v>0</v>
      </c>
      <c r="M109" s="158">
        <f t="shared" si="6"/>
        <v>0</v>
      </c>
    </row>
    <row r="110" spans="2:13" x14ac:dyDescent="0.4">
      <c r="B110" s="180" t="s">
        <v>137</v>
      </c>
      <c r="C110" s="180" t="str">
        <f>IF('Final financial statement'!E68=0,"",'Final financial statement'!E68)</f>
        <v/>
      </c>
      <c r="D110" s="157">
        <f>SUMIFS('2-3-6. Travel Costs&amp;CoS&amp;EC'!U:U,'2-3-6. Travel Costs&amp;CoS&amp;EC'!C:C,B110,'2-3-6. Travel Costs&amp;CoS&amp;EC'!I:I,$D$63,'2-3-6. Travel Costs&amp;CoS&amp;EC'!Y:Y,1,'2-3-6. Travel Costs&amp;CoS&amp;EC'!X:X,"&lt;&gt;Error")</f>
        <v>0</v>
      </c>
      <c r="E110" s="157">
        <f>SUMIFS('2-3-6. Travel Costs&amp;CoS&amp;EC'!U:U,'2-3-6. Travel Costs&amp;CoS&amp;EC'!C:C,B110,'2-3-6. Travel Costs&amp;CoS&amp;EC'!I:I,$D$63,'2-3-6. Travel Costs&amp;CoS&amp;EC'!Y:Y,2,'2-3-6. Travel Costs&amp;CoS&amp;EC'!X:X,"&lt;&gt;Error")</f>
        <v>0</v>
      </c>
      <c r="F110" s="157">
        <f>SUMIFS('2-3-6. Travel Costs&amp;CoS&amp;EC'!V:V,'2-3-6. Travel Costs&amp;CoS&amp;EC'!C:C,B110,'2-3-6. Travel Costs&amp;CoS&amp;EC'!I:I,$D$63,'2-3-6. Travel Costs&amp;CoS&amp;EC'!X:X,"&lt;&gt;Error")</f>
        <v>0</v>
      </c>
      <c r="G110" s="157">
        <f>SUMIFS('2-3-6. Travel Costs&amp;CoS&amp;EC'!U:U,'2-3-6. Travel Costs&amp;CoS&amp;EC'!C:C,B110,'2-3-6. Travel Costs&amp;CoS&amp;EC'!I:I,$G$63,'2-3-6. Travel Costs&amp;CoS&amp;EC'!Y:Y,1,'2-3-6. Travel Costs&amp;CoS&amp;EC'!X:X,"&lt;&gt;Error")</f>
        <v>0</v>
      </c>
      <c r="H110" s="157">
        <f>SUMIFS('2-3-6. Travel Costs&amp;CoS&amp;EC'!U:U,'2-3-6. Travel Costs&amp;CoS&amp;EC'!C:C,B110,'2-3-6. Travel Costs&amp;CoS&amp;EC'!I:I,$G$63,'2-3-6. Travel Costs&amp;CoS&amp;EC'!Y:Y,2,'2-3-6. Travel Costs&amp;CoS&amp;EC'!X:X,"&lt;&gt;Error")</f>
        <v>0</v>
      </c>
      <c r="I110" s="157">
        <f>SUMIFS('2-3-6. Travel Costs&amp;CoS&amp;EC'!V:V,'2-3-6. Travel Costs&amp;CoS&amp;EC'!C:C,B110,'2-3-6. Travel Costs&amp;CoS&amp;EC'!I:I,$G$63,'2-3-6. Travel Costs&amp;CoS&amp;EC'!X:X,"&lt;&gt;Error")</f>
        <v>0</v>
      </c>
      <c r="J110" s="158">
        <f t="shared" si="3"/>
        <v>0</v>
      </c>
      <c r="K110" s="158">
        <f t="shared" si="4"/>
        <v>0</v>
      </c>
      <c r="L110" s="158">
        <f t="shared" si="5"/>
        <v>0</v>
      </c>
      <c r="M110" s="158">
        <f t="shared" si="6"/>
        <v>0</v>
      </c>
    </row>
    <row r="111" spans="2:13" x14ac:dyDescent="0.4">
      <c r="B111" s="180" t="s">
        <v>138</v>
      </c>
      <c r="C111" s="180" t="str">
        <f>IF('Final financial statement'!E69=0,"",'Final financial statement'!E69)</f>
        <v/>
      </c>
      <c r="D111" s="157">
        <f>SUMIFS('2-3-6. Travel Costs&amp;CoS&amp;EC'!U:U,'2-3-6. Travel Costs&amp;CoS&amp;EC'!C:C,B111,'2-3-6. Travel Costs&amp;CoS&amp;EC'!I:I,$D$63,'2-3-6. Travel Costs&amp;CoS&amp;EC'!Y:Y,1,'2-3-6. Travel Costs&amp;CoS&amp;EC'!X:X,"&lt;&gt;Error")</f>
        <v>0</v>
      </c>
      <c r="E111" s="157">
        <f>SUMIFS('2-3-6. Travel Costs&amp;CoS&amp;EC'!U:U,'2-3-6. Travel Costs&amp;CoS&amp;EC'!C:C,B111,'2-3-6. Travel Costs&amp;CoS&amp;EC'!I:I,$D$63,'2-3-6. Travel Costs&amp;CoS&amp;EC'!Y:Y,2,'2-3-6. Travel Costs&amp;CoS&amp;EC'!X:X,"&lt;&gt;Error")</f>
        <v>0</v>
      </c>
      <c r="F111" s="157">
        <f>SUMIFS('2-3-6. Travel Costs&amp;CoS&amp;EC'!V:V,'2-3-6. Travel Costs&amp;CoS&amp;EC'!C:C,B111,'2-3-6. Travel Costs&amp;CoS&amp;EC'!I:I,$D$63,'2-3-6. Travel Costs&amp;CoS&amp;EC'!X:X,"&lt;&gt;Error")</f>
        <v>0</v>
      </c>
      <c r="G111" s="157">
        <f>SUMIFS('2-3-6. Travel Costs&amp;CoS&amp;EC'!U:U,'2-3-6. Travel Costs&amp;CoS&amp;EC'!C:C,B111,'2-3-6. Travel Costs&amp;CoS&amp;EC'!I:I,$G$63,'2-3-6. Travel Costs&amp;CoS&amp;EC'!Y:Y,1,'2-3-6. Travel Costs&amp;CoS&amp;EC'!X:X,"&lt;&gt;Error")</f>
        <v>0</v>
      </c>
      <c r="H111" s="157">
        <f>SUMIFS('2-3-6. Travel Costs&amp;CoS&amp;EC'!U:U,'2-3-6. Travel Costs&amp;CoS&amp;EC'!C:C,B111,'2-3-6. Travel Costs&amp;CoS&amp;EC'!I:I,$G$63,'2-3-6. Travel Costs&amp;CoS&amp;EC'!Y:Y,2,'2-3-6. Travel Costs&amp;CoS&amp;EC'!X:X,"&lt;&gt;Error")</f>
        <v>0</v>
      </c>
      <c r="I111" s="157">
        <f>SUMIFS('2-3-6. Travel Costs&amp;CoS&amp;EC'!V:V,'2-3-6. Travel Costs&amp;CoS&amp;EC'!C:C,B111,'2-3-6. Travel Costs&amp;CoS&amp;EC'!I:I,$G$63,'2-3-6. Travel Costs&amp;CoS&amp;EC'!X:X,"&lt;&gt;Error")</f>
        <v>0</v>
      </c>
      <c r="J111" s="158">
        <f t="shared" si="3"/>
        <v>0</v>
      </c>
      <c r="K111" s="158">
        <f t="shared" si="4"/>
        <v>0</v>
      </c>
      <c r="L111" s="158">
        <f t="shared" si="5"/>
        <v>0</v>
      </c>
      <c r="M111" s="158">
        <f t="shared" si="6"/>
        <v>0</v>
      </c>
    </row>
    <row r="112" spans="2:13" x14ac:dyDescent="0.4">
      <c r="B112" s="180" t="s">
        <v>139</v>
      </c>
      <c r="C112" s="180" t="str">
        <f>IF('Final financial statement'!E70=0,"",'Final financial statement'!E70)</f>
        <v/>
      </c>
      <c r="D112" s="157">
        <f>SUMIFS('2-3-6. Travel Costs&amp;CoS&amp;EC'!U:U,'2-3-6. Travel Costs&amp;CoS&amp;EC'!C:C,B112,'2-3-6. Travel Costs&amp;CoS&amp;EC'!I:I,$D$63,'2-3-6. Travel Costs&amp;CoS&amp;EC'!Y:Y,1,'2-3-6. Travel Costs&amp;CoS&amp;EC'!X:X,"&lt;&gt;Error")</f>
        <v>0</v>
      </c>
      <c r="E112" s="157">
        <f>SUMIFS('2-3-6. Travel Costs&amp;CoS&amp;EC'!U:U,'2-3-6. Travel Costs&amp;CoS&amp;EC'!C:C,B112,'2-3-6. Travel Costs&amp;CoS&amp;EC'!I:I,$D$63,'2-3-6. Travel Costs&amp;CoS&amp;EC'!Y:Y,2,'2-3-6. Travel Costs&amp;CoS&amp;EC'!X:X,"&lt;&gt;Error")</f>
        <v>0</v>
      </c>
      <c r="F112" s="157">
        <f>SUMIFS('2-3-6. Travel Costs&amp;CoS&amp;EC'!V:V,'2-3-6. Travel Costs&amp;CoS&amp;EC'!C:C,B112,'2-3-6. Travel Costs&amp;CoS&amp;EC'!I:I,$D$63,'2-3-6. Travel Costs&amp;CoS&amp;EC'!X:X,"&lt;&gt;Error")</f>
        <v>0</v>
      </c>
      <c r="G112" s="157">
        <f>SUMIFS('2-3-6. Travel Costs&amp;CoS&amp;EC'!U:U,'2-3-6. Travel Costs&amp;CoS&amp;EC'!C:C,B112,'2-3-6. Travel Costs&amp;CoS&amp;EC'!I:I,$G$63,'2-3-6. Travel Costs&amp;CoS&amp;EC'!Y:Y,1,'2-3-6. Travel Costs&amp;CoS&amp;EC'!X:X,"&lt;&gt;Error")</f>
        <v>0</v>
      </c>
      <c r="H112" s="157">
        <f>SUMIFS('2-3-6. Travel Costs&amp;CoS&amp;EC'!U:U,'2-3-6. Travel Costs&amp;CoS&amp;EC'!C:C,B112,'2-3-6. Travel Costs&amp;CoS&amp;EC'!I:I,$G$63,'2-3-6. Travel Costs&amp;CoS&amp;EC'!Y:Y,2,'2-3-6. Travel Costs&amp;CoS&amp;EC'!X:X,"&lt;&gt;Error")</f>
        <v>0</v>
      </c>
      <c r="I112" s="157">
        <f>SUMIFS('2-3-6. Travel Costs&amp;CoS&amp;EC'!V:V,'2-3-6. Travel Costs&amp;CoS&amp;EC'!C:C,B112,'2-3-6. Travel Costs&amp;CoS&amp;EC'!I:I,$G$63,'2-3-6. Travel Costs&amp;CoS&amp;EC'!X:X,"&lt;&gt;Error")</f>
        <v>0</v>
      </c>
      <c r="J112" s="158">
        <f t="shared" si="3"/>
        <v>0</v>
      </c>
      <c r="K112" s="158">
        <f t="shared" si="4"/>
        <v>0</v>
      </c>
      <c r="L112" s="158">
        <f t="shared" si="5"/>
        <v>0</v>
      </c>
      <c r="M112" s="158">
        <f t="shared" si="6"/>
        <v>0</v>
      </c>
    </row>
    <row r="113" spans="2:13" x14ac:dyDescent="0.4">
      <c r="B113" s="180" t="s">
        <v>140</v>
      </c>
      <c r="C113" s="180" t="str">
        <f>IF('Final financial statement'!E71=0,"",'Final financial statement'!E71)</f>
        <v/>
      </c>
      <c r="D113" s="157">
        <f>SUMIFS('2-3-6. Travel Costs&amp;CoS&amp;EC'!U:U,'2-3-6. Travel Costs&amp;CoS&amp;EC'!C:C,B113,'2-3-6. Travel Costs&amp;CoS&amp;EC'!I:I,$D$63,'2-3-6. Travel Costs&amp;CoS&amp;EC'!Y:Y,1,'2-3-6. Travel Costs&amp;CoS&amp;EC'!X:X,"&lt;&gt;Error")</f>
        <v>0</v>
      </c>
      <c r="E113" s="157">
        <f>SUMIFS('2-3-6. Travel Costs&amp;CoS&amp;EC'!U:U,'2-3-6. Travel Costs&amp;CoS&amp;EC'!C:C,B113,'2-3-6. Travel Costs&amp;CoS&amp;EC'!I:I,$D$63,'2-3-6. Travel Costs&amp;CoS&amp;EC'!Y:Y,2,'2-3-6. Travel Costs&amp;CoS&amp;EC'!X:X,"&lt;&gt;Error")</f>
        <v>0</v>
      </c>
      <c r="F113" s="157">
        <f>SUMIFS('2-3-6. Travel Costs&amp;CoS&amp;EC'!V:V,'2-3-6. Travel Costs&amp;CoS&amp;EC'!C:C,B113,'2-3-6. Travel Costs&amp;CoS&amp;EC'!I:I,$D$63,'2-3-6. Travel Costs&amp;CoS&amp;EC'!X:X,"&lt;&gt;Error")</f>
        <v>0</v>
      </c>
      <c r="G113" s="157">
        <f>SUMIFS('2-3-6. Travel Costs&amp;CoS&amp;EC'!U:U,'2-3-6. Travel Costs&amp;CoS&amp;EC'!C:C,B113,'2-3-6. Travel Costs&amp;CoS&amp;EC'!I:I,$G$63,'2-3-6. Travel Costs&amp;CoS&amp;EC'!Y:Y,1,'2-3-6. Travel Costs&amp;CoS&amp;EC'!X:X,"&lt;&gt;Error")</f>
        <v>0</v>
      </c>
      <c r="H113" s="157">
        <f>SUMIFS('2-3-6. Travel Costs&amp;CoS&amp;EC'!U:U,'2-3-6. Travel Costs&amp;CoS&amp;EC'!C:C,B113,'2-3-6. Travel Costs&amp;CoS&amp;EC'!I:I,$G$63,'2-3-6. Travel Costs&amp;CoS&amp;EC'!Y:Y,2,'2-3-6. Travel Costs&amp;CoS&amp;EC'!X:X,"&lt;&gt;Error")</f>
        <v>0</v>
      </c>
      <c r="I113" s="157">
        <f>SUMIFS('2-3-6. Travel Costs&amp;CoS&amp;EC'!V:V,'2-3-6. Travel Costs&amp;CoS&amp;EC'!C:C,B113,'2-3-6. Travel Costs&amp;CoS&amp;EC'!I:I,$G$63,'2-3-6. Travel Costs&amp;CoS&amp;EC'!X:X,"&lt;&gt;Error")</f>
        <v>0</v>
      </c>
      <c r="J113" s="158">
        <f t="shared" si="3"/>
        <v>0</v>
      </c>
      <c r="K113" s="158">
        <f t="shared" si="4"/>
        <v>0</v>
      </c>
      <c r="L113" s="158">
        <f t="shared" si="5"/>
        <v>0</v>
      </c>
      <c r="M113" s="158">
        <f t="shared" si="6"/>
        <v>0</v>
      </c>
    </row>
    <row r="114" spans="2:13" x14ac:dyDescent="0.4">
      <c r="B114" s="180" t="s">
        <v>141</v>
      </c>
      <c r="C114" s="180" t="str">
        <f>IF('Final financial statement'!E72=0,"",'Final financial statement'!E72)</f>
        <v/>
      </c>
      <c r="D114" s="157">
        <f>SUMIFS('2-3-6. Travel Costs&amp;CoS&amp;EC'!U:U,'2-3-6. Travel Costs&amp;CoS&amp;EC'!C:C,B114,'2-3-6. Travel Costs&amp;CoS&amp;EC'!I:I,$D$63,'2-3-6. Travel Costs&amp;CoS&amp;EC'!Y:Y,1,'2-3-6. Travel Costs&amp;CoS&amp;EC'!X:X,"&lt;&gt;Error")</f>
        <v>0</v>
      </c>
      <c r="E114" s="157">
        <f>SUMIFS('2-3-6. Travel Costs&amp;CoS&amp;EC'!U:U,'2-3-6. Travel Costs&amp;CoS&amp;EC'!C:C,B114,'2-3-6. Travel Costs&amp;CoS&amp;EC'!I:I,$D$63,'2-3-6. Travel Costs&amp;CoS&amp;EC'!Y:Y,2,'2-3-6. Travel Costs&amp;CoS&amp;EC'!X:X,"&lt;&gt;Error")</f>
        <v>0</v>
      </c>
      <c r="F114" s="157">
        <f>SUMIFS('2-3-6. Travel Costs&amp;CoS&amp;EC'!V:V,'2-3-6. Travel Costs&amp;CoS&amp;EC'!C:C,B114,'2-3-6. Travel Costs&amp;CoS&amp;EC'!I:I,$D$63,'2-3-6. Travel Costs&amp;CoS&amp;EC'!X:X,"&lt;&gt;Error")</f>
        <v>0</v>
      </c>
      <c r="G114" s="157">
        <f>SUMIFS('2-3-6. Travel Costs&amp;CoS&amp;EC'!U:U,'2-3-6. Travel Costs&amp;CoS&amp;EC'!C:C,B114,'2-3-6. Travel Costs&amp;CoS&amp;EC'!I:I,$G$63,'2-3-6. Travel Costs&amp;CoS&amp;EC'!Y:Y,1,'2-3-6. Travel Costs&amp;CoS&amp;EC'!X:X,"&lt;&gt;Error")</f>
        <v>0</v>
      </c>
      <c r="H114" s="157">
        <f>SUMIFS('2-3-6. Travel Costs&amp;CoS&amp;EC'!U:U,'2-3-6. Travel Costs&amp;CoS&amp;EC'!C:C,B114,'2-3-6. Travel Costs&amp;CoS&amp;EC'!I:I,$G$63,'2-3-6. Travel Costs&amp;CoS&amp;EC'!Y:Y,2,'2-3-6. Travel Costs&amp;CoS&amp;EC'!X:X,"&lt;&gt;Error")</f>
        <v>0</v>
      </c>
      <c r="I114" s="157">
        <f>SUMIFS('2-3-6. Travel Costs&amp;CoS&amp;EC'!V:V,'2-3-6. Travel Costs&amp;CoS&amp;EC'!C:C,B114,'2-3-6. Travel Costs&amp;CoS&amp;EC'!I:I,$G$63,'2-3-6. Travel Costs&amp;CoS&amp;EC'!X:X,"&lt;&gt;Error")</f>
        <v>0</v>
      </c>
      <c r="J114" s="158">
        <f t="shared" si="3"/>
        <v>0</v>
      </c>
      <c r="K114" s="158">
        <f t="shared" si="4"/>
        <v>0</v>
      </c>
      <c r="L114" s="158">
        <f t="shared" si="5"/>
        <v>0</v>
      </c>
      <c r="M114" s="158">
        <f t="shared" si="6"/>
        <v>0</v>
      </c>
    </row>
    <row r="115" spans="2:13" x14ac:dyDescent="0.4">
      <c r="B115" s="180" t="s">
        <v>146</v>
      </c>
      <c r="C115" s="180" t="str">
        <f>IF('Final financial statement'!E73=0,"",'Final financial statement'!E73)</f>
        <v/>
      </c>
      <c r="D115" s="157">
        <f>SUMIFS('2-3-6. Travel Costs&amp;CoS&amp;EC'!U:U,'2-3-6. Travel Costs&amp;CoS&amp;EC'!C:C,B115,'2-3-6. Travel Costs&amp;CoS&amp;EC'!I:I,$D$63,'2-3-6. Travel Costs&amp;CoS&amp;EC'!Y:Y,1,'2-3-6. Travel Costs&amp;CoS&amp;EC'!X:X,"&lt;&gt;Error")</f>
        <v>0</v>
      </c>
      <c r="E115" s="157">
        <f>SUMIFS('2-3-6. Travel Costs&amp;CoS&amp;EC'!U:U,'2-3-6. Travel Costs&amp;CoS&amp;EC'!C:C,B115,'2-3-6. Travel Costs&amp;CoS&amp;EC'!I:I,$D$63,'2-3-6. Travel Costs&amp;CoS&amp;EC'!Y:Y,2,'2-3-6. Travel Costs&amp;CoS&amp;EC'!X:X,"&lt;&gt;Error")</f>
        <v>0</v>
      </c>
      <c r="F115" s="157">
        <f>SUMIFS('2-3-6. Travel Costs&amp;CoS&amp;EC'!V:V,'2-3-6. Travel Costs&amp;CoS&amp;EC'!C:C,B115,'2-3-6. Travel Costs&amp;CoS&amp;EC'!I:I,$D$63,'2-3-6. Travel Costs&amp;CoS&amp;EC'!X:X,"&lt;&gt;Error")</f>
        <v>0</v>
      </c>
      <c r="G115" s="157">
        <f>SUMIFS('2-3-6. Travel Costs&amp;CoS&amp;EC'!U:U,'2-3-6. Travel Costs&amp;CoS&amp;EC'!C:C,B115,'2-3-6. Travel Costs&amp;CoS&amp;EC'!I:I,$G$63,'2-3-6. Travel Costs&amp;CoS&amp;EC'!Y:Y,1,'2-3-6. Travel Costs&amp;CoS&amp;EC'!X:X,"&lt;&gt;Error")</f>
        <v>0</v>
      </c>
      <c r="H115" s="157">
        <f>SUMIFS('2-3-6. Travel Costs&amp;CoS&amp;EC'!U:U,'2-3-6. Travel Costs&amp;CoS&amp;EC'!C:C,B115,'2-3-6. Travel Costs&amp;CoS&amp;EC'!I:I,$G$63,'2-3-6. Travel Costs&amp;CoS&amp;EC'!Y:Y,2,'2-3-6. Travel Costs&amp;CoS&amp;EC'!X:X,"&lt;&gt;Error")</f>
        <v>0</v>
      </c>
      <c r="I115" s="157">
        <f>SUMIFS('2-3-6. Travel Costs&amp;CoS&amp;EC'!V:V,'2-3-6. Travel Costs&amp;CoS&amp;EC'!C:C,B115,'2-3-6. Travel Costs&amp;CoS&amp;EC'!I:I,$G$63,'2-3-6. Travel Costs&amp;CoS&amp;EC'!X:X,"&lt;&gt;Error")</f>
        <v>0</v>
      </c>
      <c r="J115" s="158">
        <f t="shared" si="3"/>
        <v>0</v>
      </c>
      <c r="K115" s="158">
        <f t="shared" si="4"/>
        <v>0</v>
      </c>
      <c r="L115" s="158">
        <f t="shared" si="5"/>
        <v>0</v>
      </c>
      <c r="M115" s="158">
        <f t="shared" si="6"/>
        <v>0</v>
      </c>
    </row>
    <row r="116" spans="2:13" x14ac:dyDescent="0.4">
      <c r="B116" s="180" t="s">
        <v>147</v>
      </c>
      <c r="C116" s="180" t="str">
        <f>IF('Final financial statement'!E74=0,"",'Final financial statement'!E74)</f>
        <v/>
      </c>
      <c r="D116" s="157">
        <f>SUMIFS('2-3-6. Travel Costs&amp;CoS&amp;EC'!U:U,'2-3-6. Travel Costs&amp;CoS&amp;EC'!C:C,B116,'2-3-6. Travel Costs&amp;CoS&amp;EC'!I:I,$D$63,'2-3-6. Travel Costs&amp;CoS&amp;EC'!Y:Y,1,'2-3-6. Travel Costs&amp;CoS&amp;EC'!X:X,"&lt;&gt;Error")</f>
        <v>0</v>
      </c>
      <c r="E116" s="157">
        <f>SUMIFS('2-3-6. Travel Costs&amp;CoS&amp;EC'!U:U,'2-3-6. Travel Costs&amp;CoS&amp;EC'!C:C,B116,'2-3-6. Travel Costs&amp;CoS&amp;EC'!I:I,$D$63,'2-3-6. Travel Costs&amp;CoS&amp;EC'!Y:Y,2,'2-3-6. Travel Costs&amp;CoS&amp;EC'!X:X,"&lt;&gt;Error")</f>
        <v>0</v>
      </c>
      <c r="F116" s="157">
        <f>SUMIFS('2-3-6. Travel Costs&amp;CoS&amp;EC'!V:V,'2-3-6. Travel Costs&amp;CoS&amp;EC'!C:C,B116,'2-3-6. Travel Costs&amp;CoS&amp;EC'!I:I,$D$63,'2-3-6. Travel Costs&amp;CoS&amp;EC'!X:X,"&lt;&gt;Error")</f>
        <v>0</v>
      </c>
      <c r="G116" s="157">
        <f>SUMIFS('2-3-6. Travel Costs&amp;CoS&amp;EC'!U:U,'2-3-6. Travel Costs&amp;CoS&amp;EC'!C:C,B116,'2-3-6. Travel Costs&amp;CoS&amp;EC'!I:I,$G$63,'2-3-6. Travel Costs&amp;CoS&amp;EC'!Y:Y,1,'2-3-6. Travel Costs&amp;CoS&amp;EC'!X:X,"&lt;&gt;Error")</f>
        <v>0</v>
      </c>
      <c r="H116" s="157">
        <f>SUMIFS('2-3-6. Travel Costs&amp;CoS&amp;EC'!U:U,'2-3-6. Travel Costs&amp;CoS&amp;EC'!C:C,B116,'2-3-6. Travel Costs&amp;CoS&amp;EC'!I:I,$G$63,'2-3-6. Travel Costs&amp;CoS&amp;EC'!Y:Y,2,'2-3-6. Travel Costs&amp;CoS&amp;EC'!X:X,"&lt;&gt;Error")</f>
        <v>0</v>
      </c>
      <c r="I116" s="157">
        <f>SUMIFS('2-3-6. Travel Costs&amp;CoS&amp;EC'!V:V,'2-3-6. Travel Costs&amp;CoS&amp;EC'!C:C,B116,'2-3-6. Travel Costs&amp;CoS&amp;EC'!I:I,$G$63,'2-3-6. Travel Costs&amp;CoS&amp;EC'!X:X,"&lt;&gt;Error")</f>
        <v>0</v>
      </c>
      <c r="J116" s="158">
        <f t="shared" si="3"/>
        <v>0</v>
      </c>
      <c r="K116" s="158">
        <f t="shared" si="4"/>
        <v>0</v>
      </c>
      <c r="L116" s="158">
        <f t="shared" si="5"/>
        <v>0</v>
      </c>
      <c r="M116" s="158">
        <f t="shared" si="6"/>
        <v>0</v>
      </c>
    </row>
    <row r="117" spans="2:13" x14ac:dyDescent="0.4">
      <c r="B117" s="180" t="s">
        <v>148</v>
      </c>
      <c r="C117" s="180" t="str">
        <f>IF('Final financial statement'!E75=0,"",'Final financial statement'!E75)</f>
        <v/>
      </c>
      <c r="D117" s="157">
        <f>SUMIFS('2-3-6. Travel Costs&amp;CoS&amp;EC'!U:U,'2-3-6. Travel Costs&amp;CoS&amp;EC'!C:C,B117,'2-3-6. Travel Costs&amp;CoS&amp;EC'!I:I,$D$63,'2-3-6. Travel Costs&amp;CoS&amp;EC'!Y:Y,1,'2-3-6. Travel Costs&amp;CoS&amp;EC'!X:X,"&lt;&gt;Error")</f>
        <v>0</v>
      </c>
      <c r="E117" s="157">
        <f>SUMIFS('2-3-6. Travel Costs&amp;CoS&amp;EC'!U:U,'2-3-6. Travel Costs&amp;CoS&amp;EC'!C:C,B117,'2-3-6. Travel Costs&amp;CoS&amp;EC'!I:I,$D$63,'2-3-6. Travel Costs&amp;CoS&amp;EC'!Y:Y,2,'2-3-6. Travel Costs&amp;CoS&amp;EC'!X:X,"&lt;&gt;Error")</f>
        <v>0</v>
      </c>
      <c r="F117" s="157">
        <f>SUMIFS('2-3-6. Travel Costs&amp;CoS&amp;EC'!V:V,'2-3-6. Travel Costs&amp;CoS&amp;EC'!C:C,B117,'2-3-6. Travel Costs&amp;CoS&amp;EC'!I:I,$D$63,'2-3-6. Travel Costs&amp;CoS&amp;EC'!X:X,"&lt;&gt;Error")</f>
        <v>0</v>
      </c>
      <c r="G117" s="157">
        <f>SUMIFS('2-3-6. Travel Costs&amp;CoS&amp;EC'!U:U,'2-3-6. Travel Costs&amp;CoS&amp;EC'!C:C,B117,'2-3-6. Travel Costs&amp;CoS&amp;EC'!I:I,$G$63,'2-3-6. Travel Costs&amp;CoS&amp;EC'!Y:Y,1,'2-3-6. Travel Costs&amp;CoS&amp;EC'!X:X,"&lt;&gt;Error")</f>
        <v>0</v>
      </c>
      <c r="H117" s="157">
        <f>SUMIFS('2-3-6. Travel Costs&amp;CoS&amp;EC'!U:U,'2-3-6. Travel Costs&amp;CoS&amp;EC'!C:C,B117,'2-3-6. Travel Costs&amp;CoS&amp;EC'!I:I,$G$63,'2-3-6. Travel Costs&amp;CoS&amp;EC'!Y:Y,2,'2-3-6. Travel Costs&amp;CoS&amp;EC'!X:X,"&lt;&gt;Error")</f>
        <v>0</v>
      </c>
      <c r="I117" s="157">
        <f>SUMIFS('2-3-6. Travel Costs&amp;CoS&amp;EC'!V:V,'2-3-6. Travel Costs&amp;CoS&amp;EC'!C:C,B117,'2-3-6. Travel Costs&amp;CoS&amp;EC'!I:I,$G$63,'2-3-6. Travel Costs&amp;CoS&amp;EC'!X:X,"&lt;&gt;Error")</f>
        <v>0</v>
      </c>
      <c r="J117" s="158">
        <f t="shared" si="3"/>
        <v>0</v>
      </c>
      <c r="K117" s="158">
        <f t="shared" si="4"/>
        <v>0</v>
      </c>
      <c r="L117" s="158">
        <f t="shared" si="5"/>
        <v>0</v>
      </c>
      <c r="M117" s="158">
        <f t="shared" si="6"/>
        <v>0</v>
      </c>
    </row>
    <row r="118" spans="2:13" x14ac:dyDescent="0.4">
      <c r="B118" s="180" t="s">
        <v>149</v>
      </c>
      <c r="C118" s="180" t="str">
        <f>IF('Final financial statement'!E76=0,"",'Final financial statement'!E76)</f>
        <v/>
      </c>
      <c r="D118" s="157">
        <f>SUMIFS('2-3-6. Travel Costs&amp;CoS&amp;EC'!U:U,'2-3-6. Travel Costs&amp;CoS&amp;EC'!C:C,B118,'2-3-6. Travel Costs&amp;CoS&amp;EC'!I:I,$D$63,'2-3-6. Travel Costs&amp;CoS&amp;EC'!Y:Y,1,'2-3-6. Travel Costs&amp;CoS&amp;EC'!X:X,"&lt;&gt;Error")</f>
        <v>0</v>
      </c>
      <c r="E118" s="157">
        <f>SUMIFS('2-3-6. Travel Costs&amp;CoS&amp;EC'!U:U,'2-3-6. Travel Costs&amp;CoS&amp;EC'!C:C,B118,'2-3-6. Travel Costs&amp;CoS&amp;EC'!I:I,$D$63,'2-3-6. Travel Costs&amp;CoS&amp;EC'!Y:Y,2,'2-3-6. Travel Costs&amp;CoS&amp;EC'!X:X,"&lt;&gt;Error")</f>
        <v>0</v>
      </c>
      <c r="F118" s="157">
        <f>SUMIFS('2-3-6. Travel Costs&amp;CoS&amp;EC'!V:V,'2-3-6. Travel Costs&amp;CoS&amp;EC'!C:C,B118,'2-3-6. Travel Costs&amp;CoS&amp;EC'!I:I,$D$63,'2-3-6. Travel Costs&amp;CoS&amp;EC'!X:X,"&lt;&gt;Error")</f>
        <v>0</v>
      </c>
      <c r="G118" s="157">
        <f>SUMIFS('2-3-6. Travel Costs&amp;CoS&amp;EC'!U:U,'2-3-6. Travel Costs&amp;CoS&amp;EC'!C:C,B118,'2-3-6. Travel Costs&amp;CoS&amp;EC'!I:I,$G$63,'2-3-6. Travel Costs&amp;CoS&amp;EC'!Y:Y,1,'2-3-6. Travel Costs&amp;CoS&amp;EC'!X:X,"&lt;&gt;Error")</f>
        <v>0</v>
      </c>
      <c r="H118" s="157">
        <f>SUMIFS('2-3-6. Travel Costs&amp;CoS&amp;EC'!U:U,'2-3-6. Travel Costs&amp;CoS&amp;EC'!C:C,B118,'2-3-6. Travel Costs&amp;CoS&amp;EC'!I:I,$G$63,'2-3-6. Travel Costs&amp;CoS&amp;EC'!Y:Y,2,'2-3-6. Travel Costs&amp;CoS&amp;EC'!X:X,"&lt;&gt;Error")</f>
        <v>0</v>
      </c>
      <c r="I118" s="157">
        <f>SUMIFS('2-3-6. Travel Costs&amp;CoS&amp;EC'!V:V,'2-3-6. Travel Costs&amp;CoS&amp;EC'!C:C,B118,'2-3-6. Travel Costs&amp;CoS&amp;EC'!I:I,$G$63,'2-3-6. Travel Costs&amp;CoS&amp;EC'!X:X,"&lt;&gt;Error")</f>
        <v>0</v>
      </c>
      <c r="J118" s="158">
        <f t="shared" si="3"/>
        <v>0</v>
      </c>
      <c r="K118" s="158">
        <f t="shared" si="4"/>
        <v>0</v>
      </c>
      <c r="L118" s="158">
        <f t="shared" si="5"/>
        <v>0</v>
      </c>
      <c r="M118" s="158">
        <f t="shared" si="6"/>
        <v>0</v>
      </c>
    </row>
    <row r="119" spans="2:13" x14ac:dyDescent="0.4">
      <c r="B119" s="180" t="s">
        <v>150</v>
      </c>
      <c r="C119" s="180" t="str">
        <f>IF('Final financial statement'!E77=0,"",'Final financial statement'!E77)</f>
        <v/>
      </c>
      <c r="D119" s="157">
        <f>SUMIFS('2-3-6. Travel Costs&amp;CoS&amp;EC'!U:U,'2-3-6. Travel Costs&amp;CoS&amp;EC'!C:C,B119,'2-3-6. Travel Costs&amp;CoS&amp;EC'!I:I,$D$63,'2-3-6. Travel Costs&amp;CoS&amp;EC'!Y:Y,1,'2-3-6. Travel Costs&amp;CoS&amp;EC'!X:X,"&lt;&gt;Error")</f>
        <v>0</v>
      </c>
      <c r="E119" s="157">
        <f>SUMIFS('2-3-6. Travel Costs&amp;CoS&amp;EC'!U:U,'2-3-6. Travel Costs&amp;CoS&amp;EC'!C:C,B119,'2-3-6. Travel Costs&amp;CoS&amp;EC'!I:I,$D$63,'2-3-6. Travel Costs&amp;CoS&amp;EC'!Y:Y,2,'2-3-6. Travel Costs&amp;CoS&amp;EC'!X:X,"&lt;&gt;Error")</f>
        <v>0</v>
      </c>
      <c r="F119" s="157">
        <f>SUMIFS('2-3-6. Travel Costs&amp;CoS&amp;EC'!V:V,'2-3-6. Travel Costs&amp;CoS&amp;EC'!C:C,B119,'2-3-6. Travel Costs&amp;CoS&amp;EC'!I:I,$D$63,'2-3-6. Travel Costs&amp;CoS&amp;EC'!X:X,"&lt;&gt;Error")</f>
        <v>0</v>
      </c>
      <c r="G119" s="157">
        <f>SUMIFS('2-3-6. Travel Costs&amp;CoS&amp;EC'!U:U,'2-3-6. Travel Costs&amp;CoS&amp;EC'!C:C,B119,'2-3-6. Travel Costs&amp;CoS&amp;EC'!I:I,$G$63,'2-3-6. Travel Costs&amp;CoS&amp;EC'!Y:Y,1,'2-3-6. Travel Costs&amp;CoS&amp;EC'!X:X,"&lt;&gt;Error")</f>
        <v>0</v>
      </c>
      <c r="H119" s="157">
        <f>SUMIFS('2-3-6. Travel Costs&amp;CoS&amp;EC'!U:U,'2-3-6. Travel Costs&amp;CoS&amp;EC'!C:C,B119,'2-3-6. Travel Costs&amp;CoS&amp;EC'!I:I,$G$63,'2-3-6. Travel Costs&amp;CoS&amp;EC'!Y:Y,2,'2-3-6. Travel Costs&amp;CoS&amp;EC'!X:X,"&lt;&gt;Error")</f>
        <v>0</v>
      </c>
      <c r="I119" s="157">
        <f>SUMIFS('2-3-6. Travel Costs&amp;CoS&amp;EC'!V:V,'2-3-6. Travel Costs&amp;CoS&amp;EC'!C:C,B119,'2-3-6. Travel Costs&amp;CoS&amp;EC'!I:I,$G$63,'2-3-6. Travel Costs&amp;CoS&amp;EC'!X:X,"&lt;&gt;Error")</f>
        <v>0</v>
      </c>
      <c r="J119" s="158">
        <f t="shared" si="3"/>
        <v>0</v>
      </c>
      <c r="K119" s="158">
        <f t="shared" si="4"/>
        <v>0</v>
      </c>
      <c r="L119" s="158">
        <f t="shared" si="5"/>
        <v>0</v>
      </c>
      <c r="M119" s="158">
        <f t="shared" si="6"/>
        <v>0</v>
      </c>
    </row>
    <row r="120" spans="2:13" x14ac:dyDescent="0.4">
      <c r="B120" s="311" t="s">
        <v>374</v>
      </c>
      <c r="C120" s="311"/>
      <c r="D120" s="158">
        <f t="shared" ref="D120:L120" si="7">SUM(D65:D119)</f>
        <v>11545</v>
      </c>
      <c r="E120" s="158">
        <f t="shared" si="7"/>
        <v>0</v>
      </c>
      <c r="F120" s="158">
        <f t="shared" si="7"/>
        <v>17160</v>
      </c>
      <c r="G120" s="158">
        <f t="shared" si="7"/>
        <v>0</v>
      </c>
      <c r="H120" s="158">
        <f t="shared" si="7"/>
        <v>0</v>
      </c>
      <c r="I120" s="158">
        <f t="shared" si="7"/>
        <v>0</v>
      </c>
      <c r="J120" s="158">
        <f t="shared" si="7"/>
        <v>11545</v>
      </c>
      <c r="K120" s="158">
        <f t="shared" si="7"/>
        <v>0</v>
      </c>
      <c r="L120" s="158">
        <f t="shared" si="7"/>
        <v>17160</v>
      </c>
      <c r="M120" s="158">
        <f>SUM(M65:M119)</f>
        <v>28705</v>
      </c>
    </row>
  </sheetData>
  <sheetProtection algorithmName="SHA-512" hashValue="HxJmZKl+s+1RACw7hj3bSc9foM2/hnxbJPLDWp2DERPaqIIfaUJbuOeIxmgAlIzC4WdZ9S9a6VG1wokQ0zxWJA==" saltValue="T9fSJBVi5lV9iKlewdfT8w==" spinCount="100000" sheet="1" selectLockedCells="1" selectUnlockedCells="1"/>
  <dataConsolidate/>
  <mergeCells count="20">
    <mergeCell ref="B120:C120"/>
    <mergeCell ref="G63:I63"/>
    <mergeCell ref="J3:K3"/>
    <mergeCell ref="H3:I3"/>
    <mergeCell ref="F3:G3"/>
    <mergeCell ref="D3:E3"/>
    <mergeCell ref="B3:B4"/>
    <mergeCell ref="B60:C60"/>
    <mergeCell ref="B63:B64"/>
    <mergeCell ref="C63:C64"/>
    <mergeCell ref="B62:M62"/>
    <mergeCell ref="M3:M4"/>
    <mergeCell ref="L3:L4"/>
    <mergeCell ref="C3:C4"/>
    <mergeCell ref="B2:M2"/>
    <mergeCell ref="D63:F63"/>
    <mergeCell ref="L63:L64"/>
    <mergeCell ref="J63:J64"/>
    <mergeCell ref="K63:K64"/>
    <mergeCell ref="M63:M64"/>
  </mergeCells>
  <conditionalFormatting sqref="B2">
    <cfRule type="cellIs" dxfId="5" priority="8" stopIfTrue="1" operator="equal">
      <formula>"&gt; 30 %"</formula>
    </cfRule>
  </conditionalFormatting>
  <conditionalFormatting sqref="L3">
    <cfRule type="cellIs" dxfId="4" priority="4" stopIfTrue="1" operator="equal">
      <formula>"ERROR"</formula>
    </cfRule>
  </conditionalFormatting>
  <conditionalFormatting sqref="M3">
    <cfRule type="cellIs" dxfId="3" priority="6" stopIfTrue="1" operator="equal">
      <formula>"ERROR"</formula>
    </cfRule>
  </conditionalFormatting>
  <conditionalFormatting sqref="L63">
    <cfRule type="cellIs" dxfId="2" priority="2" stopIfTrue="1" operator="equal">
      <formula>"ERROR"</formula>
    </cfRule>
  </conditionalFormatting>
  <conditionalFormatting sqref="B62">
    <cfRule type="cellIs" dxfId="1" priority="3" stopIfTrue="1" operator="equal">
      <formula>"&gt; 30 %"</formula>
    </cfRule>
  </conditionalFormatting>
  <conditionalFormatting sqref="M63">
    <cfRule type="cellIs" dxfId="0" priority="1" stopIfTrue="1" operator="equal">
      <formula>"ERROR"</formula>
    </cfRule>
  </conditionalFormatting>
  <printOptions horizontalCentered="1"/>
  <pageMargins left="0.23622047244094491" right="0.23622047244094491" top="0.39370078740157483" bottom="0.94488188976377963" header="0.31496062992125984" footer="0.31496062992125984"/>
  <pageSetup paperSize="9" scale="34" orientation="portrait"/>
  <headerFooter>
    <oddFooter xml:space="preserve">&amp;CPage &amp;P of 3
</oddFooter>
  </headerFooter>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B1:S181"/>
  <sheetViews>
    <sheetView showGridLines="0" topLeftCell="XFD1" zoomScale="85" zoomScaleNormal="85" zoomScalePageLayoutView="85" workbookViewId="0">
      <selection sqref="A1:XFD1048576"/>
    </sheetView>
  </sheetViews>
  <sheetFormatPr defaultColWidth="0" defaultRowHeight="14.5" x14ac:dyDescent="0.35"/>
  <cols>
    <col min="1" max="11" width="21.6328125" hidden="1" customWidth="1"/>
    <col min="12" max="19" width="0" hidden="1" customWidth="1"/>
    <col min="20" max="16384" width="21.6328125" hidden="1"/>
  </cols>
  <sheetData>
    <row r="1" spans="2:10" ht="10" customHeight="1" x14ac:dyDescent="0.35"/>
    <row r="2" spans="2:10" ht="82.5" customHeight="1" x14ac:dyDescent="0.35">
      <c r="B2" s="27" t="s">
        <v>371</v>
      </c>
      <c r="C2" s="27" t="s">
        <v>0</v>
      </c>
      <c r="D2" s="27" t="s">
        <v>158</v>
      </c>
      <c r="E2" s="27" t="s">
        <v>127</v>
      </c>
      <c r="F2" s="60" t="s">
        <v>126</v>
      </c>
      <c r="G2" s="27" t="s">
        <v>193</v>
      </c>
      <c r="H2" s="60" t="s">
        <v>192</v>
      </c>
      <c r="J2" s="27" t="s">
        <v>187</v>
      </c>
    </row>
    <row r="3" spans="2:10" x14ac:dyDescent="0.35">
      <c r="B3" s="28">
        <v>1</v>
      </c>
      <c r="C3" s="29" t="s">
        <v>1</v>
      </c>
      <c r="D3" s="29" t="s">
        <v>173</v>
      </c>
      <c r="E3" s="30">
        <v>294</v>
      </c>
      <c r="F3" s="30">
        <v>241</v>
      </c>
      <c r="G3" s="30">
        <v>190</v>
      </c>
      <c r="H3" s="30">
        <v>157</v>
      </c>
      <c r="J3" s="17" t="s">
        <v>156</v>
      </c>
    </row>
    <row r="4" spans="2:10" x14ac:dyDescent="0.35">
      <c r="B4" s="31">
        <v>2</v>
      </c>
      <c r="C4" s="32" t="s">
        <v>2</v>
      </c>
      <c r="D4" s="32" t="s">
        <v>173</v>
      </c>
      <c r="E4" s="33">
        <v>280</v>
      </c>
      <c r="F4" s="33">
        <v>214</v>
      </c>
      <c r="G4" s="33">
        <v>162</v>
      </c>
      <c r="H4" s="33">
        <v>131</v>
      </c>
      <c r="J4" s="17" t="s">
        <v>155</v>
      </c>
    </row>
    <row r="5" spans="2:10" x14ac:dyDescent="0.35">
      <c r="B5" s="37">
        <v>3</v>
      </c>
      <c r="C5" s="38" t="s">
        <v>4</v>
      </c>
      <c r="D5" s="38" t="s">
        <v>173</v>
      </c>
      <c r="E5" s="39">
        <v>88</v>
      </c>
      <c r="F5" s="39">
        <v>74</v>
      </c>
      <c r="G5" s="39">
        <v>55</v>
      </c>
      <c r="H5" s="39">
        <v>39</v>
      </c>
      <c r="J5" s="17" t="s">
        <v>194</v>
      </c>
    </row>
    <row r="6" spans="2:10" x14ac:dyDescent="0.35">
      <c r="B6" s="37">
        <v>4</v>
      </c>
      <c r="C6" s="38" t="s">
        <v>43</v>
      </c>
      <c r="D6" s="38" t="s">
        <v>173</v>
      </c>
      <c r="E6" s="39">
        <v>88</v>
      </c>
      <c r="F6" s="39">
        <v>74</v>
      </c>
      <c r="G6" s="39">
        <v>55</v>
      </c>
      <c r="H6" s="39">
        <v>39</v>
      </c>
      <c r="J6" s="17" t="s">
        <v>195</v>
      </c>
    </row>
    <row r="7" spans="2:10" x14ac:dyDescent="0.35">
      <c r="B7" s="34">
        <v>5</v>
      </c>
      <c r="C7" s="35" t="s">
        <v>3</v>
      </c>
      <c r="D7" s="35" t="s">
        <v>173</v>
      </c>
      <c r="E7" s="36">
        <v>164</v>
      </c>
      <c r="F7" s="36">
        <v>137</v>
      </c>
      <c r="G7" s="36">
        <v>102</v>
      </c>
      <c r="H7" s="36">
        <v>78</v>
      </c>
      <c r="J7" s="17" t="s">
        <v>157</v>
      </c>
    </row>
    <row r="8" spans="2:10" x14ac:dyDescent="0.35">
      <c r="B8" s="34">
        <v>6</v>
      </c>
      <c r="C8" s="35" t="s">
        <v>37</v>
      </c>
      <c r="D8" s="35" t="s">
        <v>173</v>
      </c>
      <c r="E8" s="36">
        <v>164</v>
      </c>
      <c r="F8" s="36">
        <v>137</v>
      </c>
      <c r="G8" s="36">
        <v>102</v>
      </c>
      <c r="H8" s="36">
        <v>78</v>
      </c>
    </row>
    <row r="9" spans="2:10" x14ac:dyDescent="0.35">
      <c r="B9" s="28">
        <v>7</v>
      </c>
      <c r="C9" s="29" t="s">
        <v>25</v>
      </c>
      <c r="D9" s="29" t="s">
        <v>173</v>
      </c>
      <c r="E9" s="30">
        <v>294</v>
      </c>
      <c r="F9" s="30">
        <v>241</v>
      </c>
      <c r="G9" s="30">
        <v>190</v>
      </c>
      <c r="H9" s="30">
        <v>157</v>
      </c>
      <c r="J9" s="60" t="s">
        <v>188</v>
      </c>
    </row>
    <row r="10" spans="2:10" x14ac:dyDescent="0.35">
      <c r="B10" s="37">
        <v>8</v>
      </c>
      <c r="C10" s="38" t="s">
        <v>44</v>
      </c>
      <c r="D10" s="38" t="s">
        <v>173</v>
      </c>
      <c r="E10" s="39">
        <v>88</v>
      </c>
      <c r="F10" s="39">
        <v>74</v>
      </c>
      <c r="G10" s="39">
        <v>55</v>
      </c>
      <c r="H10" s="39">
        <v>39</v>
      </c>
      <c r="J10" s="1" t="s">
        <v>182</v>
      </c>
    </row>
    <row r="11" spans="2:10" x14ac:dyDescent="0.35">
      <c r="B11" s="31">
        <v>9</v>
      </c>
      <c r="C11" s="32" t="s">
        <v>31</v>
      </c>
      <c r="D11" s="32" t="s">
        <v>173</v>
      </c>
      <c r="E11" s="33">
        <v>280</v>
      </c>
      <c r="F11" s="33">
        <v>214</v>
      </c>
      <c r="G11" s="33">
        <v>162</v>
      </c>
      <c r="H11" s="33">
        <v>131</v>
      </c>
      <c r="J11" s="1" t="s">
        <v>181</v>
      </c>
    </row>
    <row r="12" spans="2:10" x14ac:dyDescent="0.35">
      <c r="B12" s="37">
        <v>10</v>
      </c>
      <c r="C12" s="38" t="s">
        <v>556</v>
      </c>
      <c r="D12" s="38" t="s">
        <v>173</v>
      </c>
      <c r="E12" s="39">
        <v>88</v>
      </c>
      <c r="F12" s="39">
        <v>74</v>
      </c>
      <c r="G12" s="39">
        <v>55</v>
      </c>
      <c r="H12" s="39">
        <v>39</v>
      </c>
    </row>
    <row r="13" spans="2:10" x14ac:dyDescent="0.35">
      <c r="B13" s="31">
        <v>11</v>
      </c>
      <c r="C13" s="32" t="s">
        <v>32</v>
      </c>
      <c r="D13" s="32" t="s">
        <v>173</v>
      </c>
      <c r="E13" s="33">
        <v>280</v>
      </c>
      <c r="F13" s="33">
        <v>214</v>
      </c>
      <c r="G13" s="33">
        <v>162</v>
      </c>
      <c r="H13" s="33">
        <v>131</v>
      </c>
      <c r="J13" s="27" t="s">
        <v>201</v>
      </c>
    </row>
    <row r="14" spans="2:10" x14ac:dyDescent="0.35">
      <c r="B14" s="31">
        <v>12</v>
      </c>
      <c r="C14" s="32" t="s">
        <v>33</v>
      </c>
      <c r="D14" s="32" t="s">
        <v>173</v>
      </c>
      <c r="E14" s="33">
        <v>280</v>
      </c>
      <c r="F14" s="33">
        <v>214</v>
      </c>
      <c r="G14" s="33">
        <v>162</v>
      </c>
      <c r="H14" s="33">
        <v>131</v>
      </c>
      <c r="J14" s="17" t="s">
        <v>152</v>
      </c>
    </row>
    <row r="15" spans="2:10" x14ac:dyDescent="0.35">
      <c r="B15" s="34">
        <v>13</v>
      </c>
      <c r="C15" s="35" t="s">
        <v>38</v>
      </c>
      <c r="D15" s="35" t="s">
        <v>173</v>
      </c>
      <c r="E15" s="36">
        <v>164</v>
      </c>
      <c r="F15" s="36">
        <v>137</v>
      </c>
      <c r="G15" s="36">
        <v>102</v>
      </c>
      <c r="H15" s="36">
        <v>78</v>
      </c>
      <c r="J15" s="17" t="s">
        <v>165</v>
      </c>
    </row>
    <row r="16" spans="2:10" x14ac:dyDescent="0.35">
      <c r="B16" s="37">
        <v>14</v>
      </c>
      <c r="C16" s="38" t="s">
        <v>45</v>
      </c>
      <c r="D16" s="38" t="s">
        <v>173</v>
      </c>
      <c r="E16" s="39">
        <v>88</v>
      </c>
      <c r="F16" s="39">
        <v>74</v>
      </c>
      <c r="G16" s="39">
        <v>55</v>
      </c>
      <c r="H16" s="39">
        <v>39</v>
      </c>
      <c r="J16" s="17" t="s">
        <v>166</v>
      </c>
    </row>
    <row r="17" spans="2:10" x14ac:dyDescent="0.35">
      <c r="B17" s="31">
        <v>15</v>
      </c>
      <c r="C17" s="32" t="s">
        <v>34</v>
      </c>
      <c r="D17" s="32" t="s">
        <v>173</v>
      </c>
      <c r="E17" s="33">
        <v>280</v>
      </c>
      <c r="F17" s="33">
        <v>214</v>
      </c>
      <c r="G17" s="33">
        <v>162</v>
      </c>
      <c r="H17" s="33">
        <v>131</v>
      </c>
      <c r="J17" s="17" t="s">
        <v>163</v>
      </c>
    </row>
    <row r="18" spans="2:10" x14ac:dyDescent="0.35">
      <c r="B18" s="28">
        <v>16</v>
      </c>
      <c r="C18" s="29" t="s">
        <v>26</v>
      </c>
      <c r="D18" s="29" t="s">
        <v>173</v>
      </c>
      <c r="E18" s="30">
        <v>294</v>
      </c>
      <c r="F18" s="30">
        <v>241</v>
      </c>
      <c r="G18" s="30">
        <v>190</v>
      </c>
      <c r="H18" s="30">
        <v>157</v>
      </c>
      <c r="J18" s="17" t="s">
        <v>164</v>
      </c>
    </row>
    <row r="19" spans="2:10" x14ac:dyDescent="0.35">
      <c r="B19" s="31">
        <v>17</v>
      </c>
      <c r="C19" s="32" t="s">
        <v>35</v>
      </c>
      <c r="D19" s="32" t="s">
        <v>173</v>
      </c>
      <c r="E19" s="33">
        <v>280</v>
      </c>
      <c r="F19" s="33">
        <v>214</v>
      </c>
      <c r="G19" s="33">
        <v>162</v>
      </c>
      <c r="H19" s="33">
        <v>131</v>
      </c>
      <c r="J19" s="17" t="s">
        <v>366</v>
      </c>
    </row>
    <row r="20" spans="2:10" x14ac:dyDescent="0.35">
      <c r="B20" s="37">
        <v>18</v>
      </c>
      <c r="C20" s="38" t="s">
        <v>46</v>
      </c>
      <c r="D20" s="38" t="s">
        <v>173</v>
      </c>
      <c r="E20" s="39">
        <v>88</v>
      </c>
      <c r="F20" s="39">
        <v>74</v>
      </c>
      <c r="G20" s="39">
        <v>55</v>
      </c>
      <c r="H20" s="39">
        <v>39</v>
      </c>
      <c r="J20" s="17" t="s">
        <v>210</v>
      </c>
    </row>
    <row r="21" spans="2:10" x14ac:dyDescent="0.35">
      <c r="B21" s="28">
        <v>19</v>
      </c>
      <c r="C21" s="29" t="s">
        <v>27</v>
      </c>
      <c r="D21" s="29" t="s">
        <v>173</v>
      </c>
      <c r="E21" s="30">
        <v>294</v>
      </c>
      <c r="F21" s="30">
        <v>241</v>
      </c>
      <c r="G21" s="30">
        <v>190</v>
      </c>
      <c r="H21" s="30">
        <v>157</v>
      </c>
    </row>
    <row r="22" spans="2:10" x14ac:dyDescent="0.35">
      <c r="B22" s="37">
        <v>20</v>
      </c>
      <c r="C22" s="38" t="s">
        <v>47</v>
      </c>
      <c r="D22" s="38" t="s">
        <v>173</v>
      </c>
      <c r="E22" s="39">
        <v>88</v>
      </c>
      <c r="F22" s="39">
        <v>74</v>
      </c>
      <c r="G22" s="39">
        <v>55</v>
      </c>
      <c r="H22" s="39">
        <v>39</v>
      </c>
      <c r="J22" s="27" t="s">
        <v>181</v>
      </c>
    </row>
    <row r="23" spans="2:10" x14ac:dyDescent="0.35">
      <c r="B23" s="28">
        <v>21</v>
      </c>
      <c r="C23" s="29" t="s">
        <v>130</v>
      </c>
      <c r="D23" s="29" t="s">
        <v>173</v>
      </c>
      <c r="E23" s="30">
        <v>294</v>
      </c>
      <c r="F23" s="30">
        <v>241</v>
      </c>
      <c r="G23" s="30">
        <v>190</v>
      </c>
      <c r="H23" s="30">
        <v>157</v>
      </c>
      <c r="J23" s="17" t="s">
        <v>381</v>
      </c>
    </row>
    <row r="24" spans="2:10" x14ac:dyDescent="0.35">
      <c r="B24" s="34">
        <v>22</v>
      </c>
      <c r="C24" s="35" t="s">
        <v>39</v>
      </c>
      <c r="D24" s="35" t="s">
        <v>173</v>
      </c>
      <c r="E24" s="36">
        <v>164</v>
      </c>
      <c r="F24" s="36">
        <v>137</v>
      </c>
      <c r="G24" s="36">
        <v>102</v>
      </c>
      <c r="H24" s="36">
        <v>78</v>
      </c>
      <c r="J24" s="17" t="s">
        <v>382</v>
      </c>
    </row>
    <row r="25" spans="2:10" x14ac:dyDescent="0.35">
      <c r="B25" s="28">
        <v>23</v>
      </c>
      <c r="C25" s="29" t="s">
        <v>28</v>
      </c>
      <c r="D25" s="29" t="s">
        <v>173</v>
      </c>
      <c r="E25" s="30">
        <v>294</v>
      </c>
      <c r="F25" s="30">
        <v>241</v>
      </c>
      <c r="G25" s="30">
        <v>190</v>
      </c>
      <c r="H25" s="30">
        <v>157</v>
      </c>
      <c r="J25" s="17" t="s">
        <v>383</v>
      </c>
    </row>
    <row r="26" spans="2:10" x14ac:dyDescent="0.35">
      <c r="B26" s="28">
        <v>24</v>
      </c>
      <c r="C26" s="29" t="s">
        <v>29</v>
      </c>
      <c r="D26" s="29" t="s">
        <v>173</v>
      </c>
      <c r="E26" s="30">
        <v>294</v>
      </c>
      <c r="F26" s="30">
        <v>241</v>
      </c>
      <c r="G26" s="30">
        <v>190</v>
      </c>
      <c r="H26" s="30">
        <v>157</v>
      </c>
      <c r="J26" s="1" t="s">
        <v>384</v>
      </c>
    </row>
    <row r="27" spans="2:10" x14ac:dyDescent="0.35">
      <c r="B27" s="37">
        <v>25</v>
      </c>
      <c r="C27" s="38" t="s">
        <v>48</v>
      </c>
      <c r="D27" s="38" t="s">
        <v>173</v>
      </c>
      <c r="E27" s="39">
        <v>88</v>
      </c>
      <c r="F27" s="39">
        <v>74</v>
      </c>
      <c r="G27" s="39">
        <v>55</v>
      </c>
      <c r="H27" s="39">
        <v>39</v>
      </c>
      <c r="J27" s="17" t="s">
        <v>385</v>
      </c>
    </row>
    <row r="28" spans="2:10" x14ac:dyDescent="0.35">
      <c r="B28" s="34">
        <v>26</v>
      </c>
      <c r="C28" s="35" t="s">
        <v>40</v>
      </c>
      <c r="D28" s="35" t="s">
        <v>173</v>
      </c>
      <c r="E28" s="36">
        <v>164</v>
      </c>
      <c r="F28" s="36">
        <v>137</v>
      </c>
      <c r="G28" s="36">
        <v>102</v>
      </c>
      <c r="H28" s="36">
        <v>78</v>
      </c>
      <c r="J28" s="17" t="s">
        <v>386</v>
      </c>
    </row>
    <row r="29" spans="2:10" x14ac:dyDescent="0.35">
      <c r="B29" s="37">
        <v>27</v>
      </c>
      <c r="C29" s="38" t="s">
        <v>49</v>
      </c>
      <c r="D29" s="38" t="s">
        <v>173</v>
      </c>
      <c r="E29" s="39">
        <v>88</v>
      </c>
      <c r="F29" s="39">
        <v>74</v>
      </c>
      <c r="G29" s="39">
        <v>55</v>
      </c>
      <c r="H29" s="39">
        <v>39</v>
      </c>
    </row>
    <row r="30" spans="2:10" x14ac:dyDescent="0.35">
      <c r="B30" s="37">
        <v>28</v>
      </c>
      <c r="C30" s="38" t="s">
        <v>95</v>
      </c>
      <c r="D30" s="38" t="s">
        <v>173</v>
      </c>
      <c r="E30" s="39">
        <v>88</v>
      </c>
      <c r="F30" s="39">
        <v>74</v>
      </c>
      <c r="G30" s="39">
        <v>55</v>
      </c>
      <c r="H30" s="39">
        <v>39</v>
      </c>
      <c r="J30" s="27" t="s">
        <v>182</v>
      </c>
    </row>
    <row r="31" spans="2:10" x14ac:dyDescent="0.35">
      <c r="B31" s="37">
        <v>29</v>
      </c>
      <c r="C31" s="38" t="s">
        <v>144</v>
      </c>
      <c r="D31" s="38" t="s">
        <v>173</v>
      </c>
      <c r="E31" s="39">
        <v>88</v>
      </c>
      <c r="F31" s="39">
        <v>74</v>
      </c>
      <c r="G31" s="39">
        <v>55</v>
      </c>
      <c r="H31" s="39">
        <v>39</v>
      </c>
      <c r="J31" s="17" t="s">
        <v>387</v>
      </c>
    </row>
    <row r="32" spans="2:10" x14ac:dyDescent="0.35">
      <c r="B32" s="34">
        <v>30</v>
      </c>
      <c r="C32" s="35" t="s">
        <v>41</v>
      </c>
      <c r="D32" s="35" t="s">
        <v>173</v>
      </c>
      <c r="E32" s="36">
        <v>164</v>
      </c>
      <c r="F32" s="36">
        <v>137</v>
      </c>
      <c r="G32" s="36">
        <v>102</v>
      </c>
      <c r="H32" s="36">
        <v>78</v>
      </c>
      <c r="J32" s="17" t="s">
        <v>388</v>
      </c>
    </row>
    <row r="33" spans="2:11" x14ac:dyDescent="0.35">
      <c r="B33" s="34">
        <v>31</v>
      </c>
      <c r="C33" s="35" t="s">
        <v>42</v>
      </c>
      <c r="D33" s="35" t="s">
        <v>173</v>
      </c>
      <c r="E33" s="36">
        <v>164</v>
      </c>
      <c r="F33" s="36">
        <v>137</v>
      </c>
      <c r="G33" s="36">
        <v>102</v>
      </c>
      <c r="H33" s="36">
        <v>78</v>
      </c>
      <c r="J33" s="17" t="s">
        <v>389</v>
      </c>
    </row>
    <row r="34" spans="2:11" x14ac:dyDescent="0.35">
      <c r="B34" s="28">
        <v>32</v>
      </c>
      <c r="C34" s="29" t="s">
        <v>30</v>
      </c>
      <c r="D34" s="29" t="s">
        <v>173</v>
      </c>
      <c r="E34" s="30">
        <v>294</v>
      </c>
      <c r="F34" s="30">
        <v>241</v>
      </c>
      <c r="G34" s="30">
        <v>190</v>
      </c>
      <c r="H34" s="30">
        <v>157</v>
      </c>
      <c r="J34" s="17" t="s">
        <v>390</v>
      </c>
    </row>
    <row r="35" spans="2:11" x14ac:dyDescent="0.35">
      <c r="B35" s="37">
        <v>33</v>
      </c>
      <c r="C35" s="38" t="s">
        <v>50</v>
      </c>
      <c r="D35" s="38" t="s">
        <v>173</v>
      </c>
      <c r="E35" s="39">
        <v>88</v>
      </c>
      <c r="F35" s="39">
        <v>74</v>
      </c>
      <c r="G35" s="39">
        <v>55</v>
      </c>
      <c r="H35" s="39">
        <v>39</v>
      </c>
    </row>
    <row r="36" spans="2:11" x14ac:dyDescent="0.35">
      <c r="B36" s="31">
        <v>34</v>
      </c>
      <c r="C36" s="32" t="s">
        <v>36</v>
      </c>
      <c r="D36" s="32" t="s">
        <v>173</v>
      </c>
      <c r="E36" s="33">
        <v>280</v>
      </c>
      <c r="F36" s="33">
        <v>214</v>
      </c>
      <c r="G36" s="33">
        <v>162</v>
      </c>
      <c r="H36" s="33">
        <v>131</v>
      </c>
      <c r="J36" s="27" t="s">
        <v>412</v>
      </c>
    </row>
    <row r="37" spans="2:11" x14ac:dyDescent="0.35">
      <c r="B37" s="46">
        <v>35</v>
      </c>
      <c r="C37" s="47" t="s">
        <v>5</v>
      </c>
      <c r="D37" s="47" t="s">
        <v>174</v>
      </c>
      <c r="E37" s="48">
        <v>77</v>
      </c>
      <c r="F37" s="48">
        <v>57</v>
      </c>
      <c r="G37" s="48">
        <v>40</v>
      </c>
      <c r="H37" s="48">
        <v>32</v>
      </c>
      <c r="J37" s="17" t="s">
        <v>469</v>
      </c>
    </row>
    <row r="38" spans="2:11" x14ac:dyDescent="0.35">
      <c r="B38" s="43">
        <v>36</v>
      </c>
      <c r="C38" s="44" t="s">
        <v>52</v>
      </c>
      <c r="D38" s="44" t="s">
        <v>174</v>
      </c>
      <c r="E38" s="45">
        <v>108</v>
      </c>
      <c r="F38" s="45">
        <v>80</v>
      </c>
      <c r="G38" s="45">
        <v>57</v>
      </c>
      <c r="H38" s="45">
        <v>45</v>
      </c>
      <c r="J38" s="17" t="s">
        <v>413</v>
      </c>
    </row>
    <row r="39" spans="2:11" x14ac:dyDescent="0.35">
      <c r="B39" s="49">
        <v>37</v>
      </c>
      <c r="C39" s="50" t="s">
        <v>53</v>
      </c>
      <c r="D39" s="50" t="s">
        <v>174</v>
      </c>
      <c r="E39" s="51">
        <v>47</v>
      </c>
      <c r="F39" s="51">
        <v>33</v>
      </c>
      <c r="G39" s="51">
        <v>22</v>
      </c>
      <c r="H39" s="51">
        <v>17</v>
      </c>
      <c r="J39" s="17" t="s">
        <v>414</v>
      </c>
      <c r="K39" s="148"/>
    </row>
    <row r="40" spans="2:11" x14ac:dyDescent="0.35">
      <c r="B40" s="43">
        <v>38</v>
      </c>
      <c r="C40" s="45" t="s">
        <v>288</v>
      </c>
      <c r="D40" s="45" t="s">
        <v>174</v>
      </c>
      <c r="E40" s="45">
        <v>108</v>
      </c>
      <c r="F40" s="45">
        <v>80</v>
      </c>
      <c r="G40" s="45">
        <v>57</v>
      </c>
      <c r="H40" s="45">
        <v>45</v>
      </c>
      <c r="J40" s="17" t="s">
        <v>415</v>
      </c>
      <c r="K40" s="148"/>
    </row>
    <row r="41" spans="2:11" x14ac:dyDescent="0.35">
      <c r="B41" s="43">
        <v>39</v>
      </c>
      <c r="C41" s="45" t="s">
        <v>289</v>
      </c>
      <c r="D41" s="45" t="s">
        <v>174</v>
      </c>
      <c r="E41" s="45">
        <v>108</v>
      </c>
      <c r="F41" s="45">
        <v>80</v>
      </c>
      <c r="G41" s="45">
        <v>57</v>
      </c>
      <c r="H41" s="45">
        <v>45</v>
      </c>
      <c r="J41" s="17" t="s">
        <v>416</v>
      </c>
      <c r="K41" s="148"/>
    </row>
    <row r="42" spans="2:11" x14ac:dyDescent="0.35">
      <c r="B42" s="43">
        <v>40</v>
      </c>
      <c r="C42" s="44" t="s">
        <v>54</v>
      </c>
      <c r="D42" s="44" t="s">
        <v>174</v>
      </c>
      <c r="E42" s="45">
        <v>108</v>
      </c>
      <c r="F42" s="45">
        <v>80</v>
      </c>
      <c r="G42" s="45">
        <v>57</v>
      </c>
      <c r="H42" s="45">
        <v>45</v>
      </c>
      <c r="J42" s="17" t="s">
        <v>417</v>
      </c>
      <c r="K42" s="148"/>
    </row>
    <row r="43" spans="2:11" x14ac:dyDescent="0.35">
      <c r="B43" s="49">
        <v>41</v>
      </c>
      <c r="C43" s="50" t="s">
        <v>55</v>
      </c>
      <c r="D43" s="50" t="s">
        <v>174</v>
      </c>
      <c r="E43" s="51">
        <v>47</v>
      </c>
      <c r="F43" s="51">
        <v>33</v>
      </c>
      <c r="G43" s="51">
        <v>22</v>
      </c>
      <c r="H43" s="51">
        <v>17</v>
      </c>
      <c r="J43" s="17" t="s">
        <v>418</v>
      </c>
      <c r="K43" s="148"/>
    </row>
    <row r="44" spans="2:11" x14ac:dyDescent="0.35">
      <c r="B44" s="46">
        <v>42</v>
      </c>
      <c r="C44" s="47" t="s">
        <v>56</v>
      </c>
      <c r="D44" s="47" t="s">
        <v>174</v>
      </c>
      <c r="E44" s="48">
        <v>77</v>
      </c>
      <c r="F44" s="48">
        <v>57</v>
      </c>
      <c r="G44" s="48">
        <v>40</v>
      </c>
      <c r="H44" s="48">
        <v>32</v>
      </c>
      <c r="J44" s="17" t="s">
        <v>419</v>
      </c>
      <c r="K44" s="148"/>
    </row>
    <row r="45" spans="2:11" x14ac:dyDescent="0.35">
      <c r="B45" s="46">
        <v>43</v>
      </c>
      <c r="C45" s="48" t="s">
        <v>290</v>
      </c>
      <c r="D45" s="48" t="s">
        <v>174</v>
      </c>
      <c r="E45" s="48">
        <v>77</v>
      </c>
      <c r="F45" s="48">
        <v>57</v>
      </c>
      <c r="G45" s="48">
        <v>40</v>
      </c>
      <c r="H45" s="48">
        <v>32</v>
      </c>
      <c r="J45" s="17" t="s">
        <v>420</v>
      </c>
      <c r="K45" s="148"/>
    </row>
    <row r="46" spans="2:11" x14ac:dyDescent="0.35">
      <c r="B46" s="49">
        <v>44</v>
      </c>
      <c r="C46" s="50" t="s">
        <v>57</v>
      </c>
      <c r="D46" s="50" t="s">
        <v>174</v>
      </c>
      <c r="E46" s="51">
        <v>47</v>
      </c>
      <c r="F46" s="51">
        <v>33</v>
      </c>
      <c r="G46" s="51">
        <v>22</v>
      </c>
      <c r="H46" s="51">
        <v>17</v>
      </c>
      <c r="J46" s="17" t="s">
        <v>421</v>
      </c>
      <c r="K46" s="148"/>
    </row>
    <row r="47" spans="2:11" x14ac:dyDescent="0.35">
      <c r="B47" s="43">
        <v>45</v>
      </c>
      <c r="C47" s="45" t="s">
        <v>291</v>
      </c>
      <c r="D47" s="45" t="s">
        <v>174</v>
      </c>
      <c r="E47" s="45">
        <v>108</v>
      </c>
      <c r="F47" s="45">
        <v>80</v>
      </c>
      <c r="G47" s="45">
        <v>57</v>
      </c>
      <c r="H47" s="45">
        <v>45</v>
      </c>
      <c r="J47" s="17" t="s">
        <v>422</v>
      </c>
      <c r="K47" s="148"/>
    </row>
    <row r="48" spans="2:11" x14ac:dyDescent="0.35">
      <c r="B48" s="49">
        <v>46</v>
      </c>
      <c r="C48" s="50" t="s">
        <v>58</v>
      </c>
      <c r="D48" s="50" t="s">
        <v>174</v>
      </c>
      <c r="E48" s="51">
        <v>47</v>
      </c>
      <c r="F48" s="51">
        <v>33</v>
      </c>
      <c r="G48" s="51">
        <v>22</v>
      </c>
      <c r="H48" s="51">
        <v>17</v>
      </c>
      <c r="J48" s="17" t="s">
        <v>423</v>
      </c>
      <c r="K48" s="148"/>
    </row>
    <row r="49" spans="2:11" x14ac:dyDescent="0.35">
      <c r="B49" s="49">
        <v>47</v>
      </c>
      <c r="C49" s="51" t="s">
        <v>287</v>
      </c>
      <c r="D49" s="51" t="s">
        <v>174</v>
      </c>
      <c r="E49" s="51">
        <v>47</v>
      </c>
      <c r="F49" s="51">
        <v>33</v>
      </c>
      <c r="G49" s="51">
        <v>22</v>
      </c>
      <c r="H49" s="51">
        <v>17</v>
      </c>
      <c r="J49" s="17" t="s">
        <v>424</v>
      </c>
      <c r="K49" s="148"/>
    </row>
    <row r="50" spans="2:11" x14ac:dyDescent="0.35">
      <c r="B50" s="49">
        <v>48</v>
      </c>
      <c r="C50" s="51" t="s">
        <v>292</v>
      </c>
      <c r="D50" s="51" t="s">
        <v>174</v>
      </c>
      <c r="E50" s="51">
        <v>47</v>
      </c>
      <c r="F50" s="51">
        <v>33</v>
      </c>
      <c r="G50" s="51">
        <v>22</v>
      </c>
      <c r="H50" s="51">
        <v>17</v>
      </c>
      <c r="J50" s="17" t="s">
        <v>425</v>
      </c>
      <c r="K50" s="148"/>
    </row>
    <row r="51" spans="2:11" x14ac:dyDescent="0.35">
      <c r="B51" s="49">
        <v>49</v>
      </c>
      <c r="C51" s="50" t="s">
        <v>59</v>
      </c>
      <c r="D51" s="50" t="s">
        <v>174</v>
      </c>
      <c r="E51" s="51">
        <v>47</v>
      </c>
      <c r="F51" s="51">
        <v>33</v>
      </c>
      <c r="G51" s="51">
        <v>22</v>
      </c>
      <c r="H51" s="51">
        <v>17</v>
      </c>
      <c r="J51" s="17" t="s">
        <v>426</v>
      </c>
      <c r="K51" s="148"/>
    </row>
    <row r="52" spans="2:11" x14ac:dyDescent="0.35">
      <c r="B52" s="46">
        <v>50</v>
      </c>
      <c r="C52" s="47" t="s">
        <v>60</v>
      </c>
      <c r="D52" s="47" t="s">
        <v>174</v>
      </c>
      <c r="E52" s="48">
        <v>77</v>
      </c>
      <c r="F52" s="48">
        <v>57</v>
      </c>
      <c r="G52" s="48">
        <v>40</v>
      </c>
      <c r="H52" s="48">
        <v>32</v>
      </c>
      <c r="J52" s="17" t="s">
        <v>427</v>
      </c>
      <c r="K52" s="148"/>
    </row>
    <row r="53" spans="2:11" x14ac:dyDescent="0.35">
      <c r="B53" s="43">
        <v>51</v>
      </c>
      <c r="C53" s="44" t="s">
        <v>61</v>
      </c>
      <c r="D53" s="44" t="s">
        <v>174</v>
      </c>
      <c r="E53" s="45">
        <v>108</v>
      </c>
      <c r="F53" s="45">
        <v>80</v>
      </c>
      <c r="G53" s="45">
        <v>57</v>
      </c>
      <c r="H53" s="45">
        <v>45</v>
      </c>
      <c r="J53" s="17" t="s">
        <v>428</v>
      </c>
      <c r="K53" s="148"/>
    </row>
    <row r="54" spans="2:11" x14ac:dyDescent="0.35">
      <c r="B54" s="49">
        <v>52</v>
      </c>
      <c r="C54" s="51" t="s">
        <v>293</v>
      </c>
      <c r="D54" s="51" t="s">
        <v>174</v>
      </c>
      <c r="E54" s="51">
        <v>47</v>
      </c>
      <c r="F54" s="51">
        <v>33</v>
      </c>
      <c r="G54" s="51">
        <v>22</v>
      </c>
      <c r="H54" s="51">
        <v>17</v>
      </c>
      <c r="J54" s="17" t="s">
        <v>429</v>
      </c>
      <c r="K54" s="148"/>
    </row>
    <row r="55" spans="2:11" x14ac:dyDescent="0.35">
      <c r="B55" s="43">
        <v>53</v>
      </c>
      <c r="C55" s="44" t="s">
        <v>62</v>
      </c>
      <c r="D55" s="44" t="s">
        <v>174</v>
      </c>
      <c r="E55" s="45">
        <v>108</v>
      </c>
      <c r="F55" s="45">
        <v>80</v>
      </c>
      <c r="G55" s="45">
        <v>57</v>
      </c>
      <c r="H55" s="45">
        <v>45</v>
      </c>
      <c r="J55" s="17" t="s">
        <v>430</v>
      </c>
      <c r="K55" s="148"/>
    </row>
    <row r="56" spans="2:11" x14ac:dyDescent="0.35">
      <c r="B56" s="46">
        <v>54</v>
      </c>
      <c r="C56" s="48" t="s">
        <v>294</v>
      </c>
      <c r="D56" s="48" t="s">
        <v>174</v>
      </c>
      <c r="E56" s="48">
        <v>77</v>
      </c>
      <c r="F56" s="48">
        <v>57</v>
      </c>
      <c r="G56" s="48">
        <v>40</v>
      </c>
      <c r="H56" s="48">
        <v>32</v>
      </c>
      <c r="J56" s="17" t="s">
        <v>431</v>
      </c>
      <c r="K56" s="148"/>
    </row>
    <row r="57" spans="2:11" x14ac:dyDescent="0.35">
      <c r="B57" s="49">
        <v>55</v>
      </c>
      <c r="C57" s="51" t="s">
        <v>295</v>
      </c>
      <c r="D57" s="51" t="s">
        <v>174</v>
      </c>
      <c r="E57" s="51">
        <v>47</v>
      </c>
      <c r="F57" s="51">
        <v>33</v>
      </c>
      <c r="G57" s="51">
        <v>22</v>
      </c>
      <c r="H57" s="51">
        <v>17</v>
      </c>
      <c r="J57" s="17" t="s">
        <v>432</v>
      </c>
      <c r="K57" s="148"/>
    </row>
    <row r="58" spans="2:11" x14ac:dyDescent="0.35">
      <c r="B58" s="49">
        <v>56</v>
      </c>
      <c r="C58" s="50" t="s">
        <v>63</v>
      </c>
      <c r="D58" s="50" t="s">
        <v>174</v>
      </c>
      <c r="E58" s="51">
        <v>47</v>
      </c>
      <c r="F58" s="51">
        <v>33</v>
      </c>
      <c r="G58" s="51">
        <v>22</v>
      </c>
      <c r="H58" s="51">
        <v>17</v>
      </c>
      <c r="J58" s="17" t="s">
        <v>433</v>
      </c>
      <c r="K58" s="148"/>
    </row>
    <row r="59" spans="2:11" x14ac:dyDescent="0.35">
      <c r="B59" s="46">
        <v>57</v>
      </c>
      <c r="C59" s="48" t="s">
        <v>296</v>
      </c>
      <c r="D59" s="48" t="s">
        <v>174</v>
      </c>
      <c r="E59" s="48">
        <v>77</v>
      </c>
      <c r="F59" s="48">
        <v>57</v>
      </c>
      <c r="G59" s="48">
        <v>40</v>
      </c>
      <c r="H59" s="48">
        <v>32</v>
      </c>
      <c r="J59" s="17" t="s">
        <v>434</v>
      </c>
      <c r="K59" s="148"/>
    </row>
    <row r="60" spans="2:11" x14ac:dyDescent="0.35">
      <c r="B60" s="49">
        <v>58</v>
      </c>
      <c r="C60" s="51" t="s">
        <v>297</v>
      </c>
      <c r="D60" s="51" t="s">
        <v>174</v>
      </c>
      <c r="E60" s="51">
        <v>47</v>
      </c>
      <c r="F60" s="51">
        <v>33</v>
      </c>
      <c r="G60" s="51">
        <v>22</v>
      </c>
      <c r="H60" s="51">
        <v>17</v>
      </c>
      <c r="J60" s="17" t="s">
        <v>435</v>
      </c>
      <c r="K60" s="148"/>
    </row>
    <row r="61" spans="2:11" x14ac:dyDescent="0.35">
      <c r="B61" s="49">
        <v>59</v>
      </c>
      <c r="C61" s="51" t="s">
        <v>298</v>
      </c>
      <c r="D61" s="51" t="s">
        <v>174</v>
      </c>
      <c r="E61" s="51">
        <v>47</v>
      </c>
      <c r="F61" s="51">
        <v>33</v>
      </c>
      <c r="G61" s="51">
        <v>22</v>
      </c>
      <c r="H61" s="51">
        <v>17</v>
      </c>
      <c r="J61" s="17" t="s">
        <v>436</v>
      </c>
      <c r="K61" s="148"/>
    </row>
    <row r="62" spans="2:11" x14ac:dyDescent="0.35">
      <c r="B62" s="49">
        <v>60</v>
      </c>
      <c r="C62" s="51" t="s">
        <v>299</v>
      </c>
      <c r="D62" s="51" t="s">
        <v>174</v>
      </c>
      <c r="E62" s="51">
        <v>47</v>
      </c>
      <c r="F62" s="51">
        <v>33</v>
      </c>
      <c r="G62" s="51">
        <v>22</v>
      </c>
      <c r="H62" s="51">
        <v>17</v>
      </c>
      <c r="J62" s="17" t="s">
        <v>437</v>
      </c>
      <c r="K62" s="148"/>
    </row>
    <row r="63" spans="2:11" x14ac:dyDescent="0.35">
      <c r="B63" s="43">
        <v>61</v>
      </c>
      <c r="C63" s="44" t="s">
        <v>554</v>
      </c>
      <c r="D63" s="44" t="s">
        <v>174</v>
      </c>
      <c r="E63" s="45">
        <v>108</v>
      </c>
      <c r="F63" s="45">
        <v>80</v>
      </c>
      <c r="G63" s="45">
        <v>57</v>
      </c>
      <c r="H63" s="45">
        <v>45</v>
      </c>
      <c r="J63" s="17" t="s">
        <v>438</v>
      </c>
      <c r="K63" s="148"/>
    </row>
    <row r="64" spans="2:11" x14ac:dyDescent="0.35">
      <c r="B64" s="46">
        <v>62</v>
      </c>
      <c r="C64" s="47" t="s">
        <v>64</v>
      </c>
      <c r="D64" s="47" t="s">
        <v>174</v>
      </c>
      <c r="E64" s="48">
        <v>77</v>
      </c>
      <c r="F64" s="48">
        <v>57</v>
      </c>
      <c r="G64" s="48">
        <v>40</v>
      </c>
      <c r="H64" s="48">
        <v>32</v>
      </c>
      <c r="J64" s="17" t="s">
        <v>439</v>
      </c>
      <c r="K64" s="148"/>
    </row>
    <row r="65" spans="2:11" x14ac:dyDescent="0.35">
      <c r="B65" s="43">
        <v>63</v>
      </c>
      <c r="C65" s="44" t="s">
        <v>65</v>
      </c>
      <c r="D65" s="44" t="s">
        <v>174</v>
      </c>
      <c r="E65" s="45">
        <v>108</v>
      </c>
      <c r="F65" s="45">
        <v>80</v>
      </c>
      <c r="G65" s="45">
        <v>57</v>
      </c>
      <c r="H65" s="45">
        <v>45</v>
      </c>
      <c r="J65" s="17" t="s">
        <v>440</v>
      </c>
      <c r="K65" s="148"/>
    </row>
    <row r="66" spans="2:11" x14ac:dyDescent="0.35">
      <c r="B66" s="43">
        <v>64</v>
      </c>
      <c r="C66" s="45" t="s">
        <v>300</v>
      </c>
      <c r="D66" s="45" t="s">
        <v>174</v>
      </c>
      <c r="E66" s="45">
        <v>108</v>
      </c>
      <c r="F66" s="45">
        <v>80</v>
      </c>
      <c r="G66" s="45">
        <v>57</v>
      </c>
      <c r="H66" s="45">
        <v>45</v>
      </c>
      <c r="J66" s="17" t="s">
        <v>441</v>
      </c>
      <c r="K66" s="148"/>
    </row>
    <row r="67" spans="2:11" x14ac:dyDescent="0.35">
      <c r="B67" s="46">
        <v>65</v>
      </c>
      <c r="C67" s="48" t="s">
        <v>301</v>
      </c>
      <c r="D67" s="48" t="s">
        <v>174</v>
      </c>
      <c r="E67" s="48">
        <v>77</v>
      </c>
      <c r="F67" s="48">
        <v>57</v>
      </c>
      <c r="G67" s="48">
        <v>40</v>
      </c>
      <c r="H67" s="48">
        <v>32</v>
      </c>
      <c r="J67" s="17" t="s">
        <v>442</v>
      </c>
      <c r="K67" s="148"/>
    </row>
    <row r="68" spans="2:11" x14ac:dyDescent="0.35">
      <c r="B68" s="49">
        <v>66</v>
      </c>
      <c r="C68" s="51" t="s">
        <v>302</v>
      </c>
      <c r="D68" s="51" t="s">
        <v>174</v>
      </c>
      <c r="E68" s="51">
        <v>47</v>
      </c>
      <c r="F68" s="51">
        <v>33</v>
      </c>
      <c r="G68" s="51">
        <v>22</v>
      </c>
      <c r="H68" s="51">
        <v>17</v>
      </c>
      <c r="J68" s="17" t="s">
        <v>443</v>
      </c>
      <c r="K68" s="148"/>
    </row>
    <row r="69" spans="2:11" x14ac:dyDescent="0.35">
      <c r="B69" s="43">
        <v>67</v>
      </c>
      <c r="C69" s="45" t="s">
        <v>303</v>
      </c>
      <c r="D69" s="45" t="s">
        <v>174</v>
      </c>
      <c r="E69" s="45">
        <v>108</v>
      </c>
      <c r="F69" s="45">
        <v>80</v>
      </c>
      <c r="G69" s="45">
        <v>57</v>
      </c>
      <c r="H69" s="45">
        <v>45</v>
      </c>
      <c r="J69" s="17" t="s">
        <v>444</v>
      </c>
      <c r="K69" s="148"/>
    </row>
    <row r="70" spans="2:11" x14ac:dyDescent="0.35">
      <c r="B70" s="46">
        <v>68</v>
      </c>
      <c r="C70" s="47" t="s">
        <v>66</v>
      </c>
      <c r="D70" s="47" t="s">
        <v>174</v>
      </c>
      <c r="E70" s="48">
        <v>77</v>
      </c>
      <c r="F70" s="48">
        <v>57</v>
      </c>
      <c r="G70" s="48">
        <v>40</v>
      </c>
      <c r="H70" s="48">
        <v>32</v>
      </c>
      <c r="J70" s="17" t="s">
        <v>445</v>
      </c>
      <c r="K70" s="148"/>
    </row>
    <row r="71" spans="2:11" x14ac:dyDescent="0.35">
      <c r="B71" s="49">
        <v>69</v>
      </c>
      <c r="C71" s="50" t="s">
        <v>67</v>
      </c>
      <c r="D71" s="50" t="s">
        <v>174</v>
      </c>
      <c r="E71" s="51">
        <v>47</v>
      </c>
      <c r="F71" s="51">
        <v>33</v>
      </c>
      <c r="G71" s="51">
        <v>22</v>
      </c>
      <c r="H71" s="51">
        <v>17</v>
      </c>
      <c r="J71" s="17" t="s">
        <v>446</v>
      </c>
      <c r="K71" s="148"/>
    </row>
    <row r="72" spans="2:11" x14ac:dyDescent="0.35">
      <c r="B72" s="46">
        <v>70</v>
      </c>
      <c r="C72" s="48" t="s">
        <v>304</v>
      </c>
      <c r="D72" s="48" t="s">
        <v>174</v>
      </c>
      <c r="E72" s="48">
        <v>77</v>
      </c>
      <c r="F72" s="48">
        <v>57</v>
      </c>
      <c r="G72" s="48">
        <v>40</v>
      </c>
      <c r="H72" s="48">
        <v>32</v>
      </c>
      <c r="J72" s="17" t="s">
        <v>447</v>
      </c>
      <c r="K72" s="148"/>
    </row>
    <row r="73" spans="2:11" x14ac:dyDescent="0.35">
      <c r="B73" s="43">
        <v>71</v>
      </c>
      <c r="C73" s="45" t="s">
        <v>305</v>
      </c>
      <c r="D73" s="45" t="s">
        <v>174</v>
      </c>
      <c r="E73" s="45">
        <v>108</v>
      </c>
      <c r="F73" s="45">
        <v>80</v>
      </c>
      <c r="G73" s="45">
        <v>57</v>
      </c>
      <c r="H73" s="45">
        <v>45</v>
      </c>
      <c r="J73" s="17" t="s">
        <v>448</v>
      </c>
      <c r="K73" s="148"/>
    </row>
    <row r="74" spans="2:11" x14ac:dyDescent="0.35">
      <c r="B74" s="46">
        <v>72</v>
      </c>
      <c r="C74" s="48" t="s">
        <v>306</v>
      </c>
      <c r="D74" s="48" t="s">
        <v>174</v>
      </c>
      <c r="E74" s="48">
        <v>77</v>
      </c>
      <c r="F74" s="48">
        <v>57</v>
      </c>
      <c r="G74" s="48">
        <v>40</v>
      </c>
      <c r="H74" s="48">
        <v>32</v>
      </c>
      <c r="J74" s="17" t="s">
        <v>449</v>
      </c>
      <c r="K74" s="148"/>
    </row>
    <row r="75" spans="2:11" x14ac:dyDescent="0.35">
      <c r="B75" s="49">
        <v>73</v>
      </c>
      <c r="C75" s="50" t="s">
        <v>196</v>
      </c>
      <c r="D75" s="50" t="s">
        <v>174</v>
      </c>
      <c r="E75" s="51">
        <v>47</v>
      </c>
      <c r="F75" s="51">
        <v>33</v>
      </c>
      <c r="G75" s="51">
        <v>22</v>
      </c>
      <c r="H75" s="51">
        <v>17</v>
      </c>
      <c r="J75" s="17" t="s">
        <v>450</v>
      </c>
      <c r="K75" s="148"/>
    </row>
    <row r="76" spans="2:11" x14ac:dyDescent="0.35">
      <c r="B76" s="46">
        <v>74</v>
      </c>
      <c r="C76" s="47" t="s">
        <v>68</v>
      </c>
      <c r="D76" s="47" t="s">
        <v>174</v>
      </c>
      <c r="E76" s="48">
        <v>77</v>
      </c>
      <c r="F76" s="48">
        <v>57</v>
      </c>
      <c r="G76" s="48">
        <v>40</v>
      </c>
      <c r="H76" s="48">
        <v>32</v>
      </c>
      <c r="J76" s="17" t="s">
        <v>451</v>
      </c>
      <c r="K76" s="148"/>
    </row>
    <row r="77" spans="2:11" x14ac:dyDescent="0.35">
      <c r="B77" s="49">
        <v>75</v>
      </c>
      <c r="C77" s="50" t="s">
        <v>69</v>
      </c>
      <c r="D77" s="50" t="s">
        <v>174</v>
      </c>
      <c r="E77" s="51">
        <v>47</v>
      </c>
      <c r="F77" s="51">
        <v>33</v>
      </c>
      <c r="G77" s="51">
        <v>22</v>
      </c>
      <c r="H77" s="51">
        <v>17</v>
      </c>
      <c r="J77" s="17" t="s">
        <v>452</v>
      </c>
      <c r="K77" s="148"/>
    </row>
    <row r="78" spans="2:11" x14ac:dyDescent="0.35">
      <c r="B78" s="46">
        <v>76</v>
      </c>
      <c r="C78" s="47" t="s">
        <v>190</v>
      </c>
      <c r="D78" s="47" t="s">
        <v>174</v>
      </c>
      <c r="E78" s="48">
        <v>77</v>
      </c>
      <c r="F78" s="48">
        <v>57</v>
      </c>
      <c r="G78" s="48">
        <v>40</v>
      </c>
      <c r="H78" s="48">
        <v>32</v>
      </c>
      <c r="J78" s="17" t="s">
        <v>453</v>
      </c>
      <c r="K78" s="148"/>
    </row>
    <row r="79" spans="2:11" x14ac:dyDescent="0.35">
      <c r="B79" s="49">
        <v>77</v>
      </c>
      <c r="C79" s="51" t="s">
        <v>307</v>
      </c>
      <c r="D79" s="51" t="s">
        <v>174</v>
      </c>
      <c r="E79" s="51">
        <v>47</v>
      </c>
      <c r="F79" s="51">
        <v>33</v>
      </c>
      <c r="G79" s="51">
        <v>22</v>
      </c>
      <c r="H79" s="51">
        <v>17</v>
      </c>
      <c r="J79" s="17" t="s">
        <v>454</v>
      </c>
      <c r="K79" s="148"/>
    </row>
    <row r="80" spans="2:11" x14ac:dyDescent="0.35">
      <c r="B80" s="49">
        <v>78</v>
      </c>
      <c r="C80" s="51" t="s">
        <v>308</v>
      </c>
      <c r="D80" s="51" t="s">
        <v>174</v>
      </c>
      <c r="E80" s="51">
        <v>47</v>
      </c>
      <c r="F80" s="51">
        <v>33</v>
      </c>
      <c r="G80" s="51">
        <v>22</v>
      </c>
      <c r="H80" s="51">
        <v>17</v>
      </c>
      <c r="J80" s="17" t="s">
        <v>455</v>
      </c>
      <c r="K80" s="148"/>
    </row>
    <row r="81" spans="2:11" x14ac:dyDescent="0.35">
      <c r="B81" s="46">
        <v>79</v>
      </c>
      <c r="C81" s="47" t="s">
        <v>553</v>
      </c>
      <c r="D81" s="47" t="s">
        <v>174</v>
      </c>
      <c r="E81" s="48">
        <v>77</v>
      </c>
      <c r="F81" s="48">
        <v>57</v>
      </c>
      <c r="G81" s="48">
        <v>40</v>
      </c>
      <c r="H81" s="48">
        <v>32</v>
      </c>
      <c r="J81" s="17" t="s">
        <v>456</v>
      </c>
      <c r="K81" s="148"/>
    </row>
    <row r="82" spans="2:11" x14ac:dyDescent="0.35">
      <c r="B82" s="49">
        <v>80</v>
      </c>
      <c r="C82" s="51" t="s">
        <v>309</v>
      </c>
      <c r="D82" s="51" t="s">
        <v>174</v>
      </c>
      <c r="E82" s="51">
        <v>47</v>
      </c>
      <c r="F82" s="51">
        <v>33</v>
      </c>
      <c r="G82" s="51">
        <v>22</v>
      </c>
      <c r="H82" s="51">
        <v>17</v>
      </c>
      <c r="J82" s="17" t="s">
        <v>457</v>
      </c>
      <c r="K82" s="148"/>
    </row>
    <row r="83" spans="2:11" x14ac:dyDescent="0.35">
      <c r="B83" s="49">
        <v>81</v>
      </c>
      <c r="C83" s="51" t="s">
        <v>310</v>
      </c>
      <c r="D83" s="51" t="s">
        <v>174</v>
      </c>
      <c r="E83" s="51">
        <v>47</v>
      </c>
      <c r="F83" s="51">
        <v>33</v>
      </c>
      <c r="G83" s="51">
        <v>22</v>
      </c>
      <c r="H83" s="51">
        <v>17</v>
      </c>
      <c r="J83" s="17" t="s">
        <v>458</v>
      </c>
      <c r="K83" s="148"/>
    </row>
    <row r="84" spans="2:11" x14ac:dyDescent="0.35">
      <c r="B84" s="43">
        <v>82</v>
      </c>
      <c r="C84" s="45" t="s">
        <v>311</v>
      </c>
      <c r="D84" s="45" t="s">
        <v>174</v>
      </c>
      <c r="E84" s="45">
        <v>108</v>
      </c>
      <c r="F84" s="45">
        <v>80</v>
      </c>
      <c r="G84" s="45">
        <v>57</v>
      </c>
      <c r="H84" s="45">
        <v>45</v>
      </c>
      <c r="J84" s="17" t="s">
        <v>459</v>
      </c>
      <c r="K84" s="148"/>
    </row>
    <row r="85" spans="2:11" x14ac:dyDescent="0.35">
      <c r="B85" s="49">
        <v>83</v>
      </c>
      <c r="C85" s="51" t="s">
        <v>312</v>
      </c>
      <c r="D85" s="51" t="s">
        <v>174</v>
      </c>
      <c r="E85" s="51">
        <v>47</v>
      </c>
      <c r="F85" s="51">
        <v>33</v>
      </c>
      <c r="G85" s="51">
        <v>22</v>
      </c>
      <c r="H85" s="51">
        <v>17</v>
      </c>
      <c r="J85" s="17" t="s">
        <v>460</v>
      </c>
      <c r="K85" s="148"/>
    </row>
    <row r="86" spans="2:11" x14ac:dyDescent="0.35">
      <c r="B86" s="46">
        <v>84</v>
      </c>
      <c r="C86" s="47" t="s">
        <v>70</v>
      </c>
      <c r="D86" s="47" t="s">
        <v>174</v>
      </c>
      <c r="E86" s="48">
        <v>77</v>
      </c>
      <c r="F86" s="48">
        <v>57</v>
      </c>
      <c r="G86" s="48">
        <v>40</v>
      </c>
      <c r="H86" s="48">
        <v>32</v>
      </c>
      <c r="J86" s="17" t="s">
        <v>461</v>
      </c>
      <c r="K86" s="148"/>
    </row>
    <row r="87" spans="2:11" x14ac:dyDescent="0.35">
      <c r="B87" s="49">
        <v>85</v>
      </c>
      <c r="C87" s="51" t="s">
        <v>313</v>
      </c>
      <c r="D87" s="51" t="s">
        <v>174</v>
      </c>
      <c r="E87" s="51">
        <v>47</v>
      </c>
      <c r="F87" s="51">
        <v>33</v>
      </c>
      <c r="G87" s="51">
        <v>22</v>
      </c>
      <c r="H87" s="51">
        <v>17</v>
      </c>
      <c r="J87" s="17" t="s">
        <v>462</v>
      </c>
      <c r="K87" s="148"/>
    </row>
    <row r="88" spans="2:11" x14ac:dyDescent="0.35">
      <c r="B88" s="43">
        <v>86</v>
      </c>
      <c r="C88" s="45" t="s">
        <v>314</v>
      </c>
      <c r="D88" s="45" t="s">
        <v>174</v>
      </c>
      <c r="E88" s="45">
        <v>108</v>
      </c>
      <c r="F88" s="45">
        <v>80</v>
      </c>
      <c r="G88" s="45">
        <v>57</v>
      </c>
      <c r="H88" s="45">
        <v>45</v>
      </c>
      <c r="J88" s="17" t="s">
        <v>463</v>
      </c>
      <c r="K88" s="148"/>
    </row>
    <row r="89" spans="2:11" x14ac:dyDescent="0.35">
      <c r="B89" s="46">
        <v>87</v>
      </c>
      <c r="C89" s="47" t="s">
        <v>71</v>
      </c>
      <c r="D89" s="47" t="s">
        <v>174</v>
      </c>
      <c r="E89" s="48">
        <v>77</v>
      </c>
      <c r="F89" s="48">
        <v>57</v>
      </c>
      <c r="G89" s="48">
        <v>40</v>
      </c>
      <c r="H89" s="48">
        <v>32</v>
      </c>
      <c r="J89" s="17" t="s">
        <v>464</v>
      </c>
      <c r="K89" s="148"/>
    </row>
    <row r="90" spans="2:11" x14ac:dyDescent="0.35">
      <c r="B90" s="49">
        <v>88</v>
      </c>
      <c r="C90" s="51" t="s">
        <v>315</v>
      </c>
      <c r="D90" s="51" t="s">
        <v>174</v>
      </c>
      <c r="E90" s="51">
        <v>47</v>
      </c>
      <c r="F90" s="51">
        <v>33</v>
      </c>
      <c r="G90" s="51">
        <v>22</v>
      </c>
      <c r="H90" s="51">
        <v>17</v>
      </c>
      <c r="J90" s="17" t="s">
        <v>465</v>
      </c>
      <c r="K90" s="148"/>
    </row>
    <row r="91" spans="2:11" x14ac:dyDescent="0.35">
      <c r="B91" s="46">
        <v>89</v>
      </c>
      <c r="C91" s="48" t="s">
        <v>316</v>
      </c>
      <c r="D91" s="48" t="s">
        <v>174</v>
      </c>
      <c r="E91" s="48">
        <v>77</v>
      </c>
      <c r="F91" s="48">
        <v>57</v>
      </c>
      <c r="G91" s="48">
        <v>40</v>
      </c>
      <c r="H91" s="48">
        <v>32</v>
      </c>
      <c r="J91" s="17" t="s">
        <v>466</v>
      </c>
      <c r="K91" s="148"/>
    </row>
    <row r="92" spans="2:11" x14ac:dyDescent="0.35">
      <c r="B92" s="49">
        <v>90</v>
      </c>
      <c r="C92" s="51" t="s">
        <v>317</v>
      </c>
      <c r="D92" s="51" t="s">
        <v>174</v>
      </c>
      <c r="E92" s="51">
        <v>47</v>
      </c>
      <c r="F92" s="51">
        <v>33</v>
      </c>
      <c r="G92" s="51">
        <v>22</v>
      </c>
      <c r="H92" s="51">
        <v>17</v>
      </c>
      <c r="J92" s="17" t="s">
        <v>467</v>
      </c>
      <c r="K92" s="148"/>
    </row>
    <row r="93" spans="2:11" x14ac:dyDescent="0.35">
      <c r="B93" s="46">
        <v>91</v>
      </c>
      <c r="C93" s="48" t="s">
        <v>318</v>
      </c>
      <c r="D93" s="48" t="s">
        <v>174</v>
      </c>
      <c r="E93" s="48">
        <v>77</v>
      </c>
      <c r="F93" s="48">
        <v>57</v>
      </c>
      <c r="G93" s="48">
        <v>40</v>
      </c>
      <c r="H93" s="48">
        <v>32</v>
      </c>
      <c r="J93" s="17" t="s">
        <v>468</v>
      </c>
      <c r="K93" s="148"/>
    </row>
    <row r="94" spans="2:11" x14ac:dyDescent="0.35">
      <c r="B94" s="49">
        <v>92</v>
      </c>
      <c r="C94" s="50" t="s">
        <v>72</v>
      </c>
      <c r="D94" s="50" t="s">
        <v>174</v>
      </c>
      <c r="E94" s="51">
        <v>47</v>
      </c>
      <c r="F94" s="51">
        <v>33</v>
      </c>
      <c r="G94" s="51">
        <v>22</v>
      </c>
      <c r="H94" s="51">
        <v>17</v>
      </c>
      <c r="J94" s="148"/>
    </row>
    <row r="95" spans="2:11" x14ac:dyDescent="0.35">
      <c r="B95" s="49">
        <v>93</v>
      </c>
      <c r="C95" s="50" t="s">
        <v>73</v>
      </c>
      <c r="D95" s="50" t="s">
        <v>174</v>
      </c>
      <c r="E95" s="51">
        <v>47</v>
      </c>
      <c r="F95" s="51">
        <v>33</v>
      </c>
      <c r="G95" s="51">
        <v>22</v>
      </c>
      <c r="H95" s="51">
        <v>17</v>
      </c>
      <c r="J95" s="27" t="s">
        <v>504</v>
      </c>
    </row>
    <row r="96" spans="2:11" x14ac:dyDescent="0.35">
      <c r="B96" s="49">
        <v>94</v>
      </c>
      <c r="C96" s="50" t="s">
        <v>74</v>
      </c>
      <c r="D96" s="50" t="s">
        <v>174</v>
      </c>
      <c r="E96" s="51">
        <v>47</v>
      </c>
      <c r="F96" s="51">
        <v>33</v>
      </c>
      <c r="G96" s="51">
        <v>22</v>
      </c>
      <c r="H96" s="51">
        <v>17</v>
      </c>
      <c r="J96" s="17" t="s">
        <v>479</v>
      </c>
    </row>
    <row r="97" spans="2:10" x14ac:dyDescent="0.35">
      <c r="B97" s="46">
        <v>95</v>
      </c>
      <c r="C97" s="47" t="s">
        <v>75</v>
      </c>
      <c r="D97" s="47" t="s">
        <v>174</v>
      </c>
      <c r="E97" s="48">
        <v>77</v>
      </c>
      <c r="F97" s="48">
        <v>57</v>
      </c>
      <c r="G97" s="48">
        <v>40</v>
      </c>
      <c r="H97" s="48">
        <v>32</v>
      </c>
      <c r="J97" s="17" t="s">
        <v>505</v>
      </c>
    </row>
    <row r="98" spans="2:10" x14ac:dyDescent="0.35">
      <c r="B98" s="46">
        <v>96</v>
      </c>
      <c r="C98" s="47" t="s">
        <v>76</v>
      </c>
      <c r="D98" s="47" t="s">
        <v>174</v>
      </c>
      <c r="E98" s="48">
        <v>77</v>
      </c>
      <c r="F98" s="48">
        <v>57</v>
      </c>
      <c r="G98" s="48">
        <v>40</v>
      </c>
      <c r="H98" s="48">
        <v>32</v>
      </c>
    </row>
    <row r="99" spans="2:10" x14ac:dyDescent="0.35">
      <c r="B99" s="40">
        <v>97</v>
      </c>
      <c r="C99" s="41" t="s">
        <v>51</v>
      </c>
      <c r="D99" s="41" t="s">
        <v>174</v>
      </c>
      <c r="E99" s="42">
        <v>166</v>
      </c>
      <c r="F99" s="42">
        <v>132</v>
      </c>
      <c r="G99" s="42">
        <v>102</v>
      </c>
      <c r="H99" s="42">
        <v>92</v>
      </c>
    </row>
    <row r="100" spans="2:10" x14ac:dyDescent="0.35">
      <c r="B100" s="43">
        <v>98</v>
      </c>
      <c r="C100" s="45" t="s">
        <v>319</v>
      </c>
      <c r="D100" s="45" t="s">
        <v>174</v>
      </c>
      <c r="E100" s="45">
        <v>108</v>
      </c>
      <c r="F100" s="45">
        <v>80</v>
      </c>
      <c r="G100" s="45">
        <v>57</v>
      </c>
      <c r="H100" s="45">
        <v>45</v>
      </c>
    </row>
    <row r="101" spans="2:10" x14ac:dyDescent="0.35">
      <c r="B101" s="46">
        <v>99</v>
      </c>
      <c r="C101" s="48" t="s">
        <v>320</v>
      </c>
      <c r="D101" s="48" t="s">
        <v>174</v>
      </c>
      <c r="E101" s="48">
        <v>77</v>
      </c>
      <c r="F101" s="48">
        <v>57</v>
      </c>
      <c r="G101" s="48">
        <v>40</v>
      </c>
      <c r="H101" s="48">
        <v>32</v>
      </c>
    </row>
    <row r="102" spans="2:10" x14ac:dyDescent="0.35">
      <c r="B102" s="46">
        <v>100</v>
      </c>
      <c r="C102" s="47" t="s">
        <v>77</v>
      </c>
      <c r="D102" s="47" t="s">
        <v>174</v>
      </c>
      <c r="E102" s="48">
        <v>77</v>
      </c>
      <c r="F102" s="48">
        <v>57</v>
      </c>
      <c r="G102" s="48">
        <v>40</v>
      </c>
      <c r="H102" s="48">
        <v>32</v>
      </c>
    </row>
    <row r="103" spans="2:10" x14ac:dyDescent="0.35">
      <c r="B103" s="46">
        <v>101</v>
      </c>
      <c r="C103" s="47" t="s">
        <v>197</v>
      </c>
      <c r="D103" s="47" t="s">
        <v>174</v>
      </c>
      <c r="E103" s="48">
        <v>77</v>
      </c>
      <c r="F103" s="48">
        <v>57</v>
      </c>
      <c r="G103" s="48">
        <v>40</v>
      </c>
      <c r="H103" s="48">
        <v>32</v>
      </c>
    </row>
    <row r="104" spans="2:10" x14ac:dyDescent="0.35">
      <c r="B104" s="46">
        <v>102</v>
      </c>
      <c r="C104" s="48" t="s">
        <v>321</v>
      </c>
      <c r="D104" s="48" t="s">
        <v>174</v>
      </c>
      <c r="E104" s="48">
        <v>77</v>
      </c>
      <c r="F104" s="48">
        <v>57</v>
      </c>
      <c r="G104" s="48">
        <v>40</v>
      </c>
      <c r="H104" s="48">
        <v>32</v>
      </c>
    </row>
    <row r="105" spans="2:10" x14ac:dyDescent="0.35">
      <c r="B105" s="49">
        <v>103</v>
      </c>
      <c r="C105" s="51" t="s">
        <v>322</v>
      </c>
      <c r="D105" s="51" t="s">
        <v>174</v>
      </c>
      <c r="E105" s="51">
        <v>47</v>
      </c>
      <c r="F105" s="51">
        <v>33</v>
      </c>
      <c r="G105" s="51">
        <v>22</v>
      </c>
      <c r="H105" s="51">
        <v>17</v>
      </c>
    </row>
    <row r="106" spans="2:10" x14ac:dyDescent="0.35">
      <c r="B106" s="43">
        <v>104</v>
      </c>
      <c r="C106" s="44" t="s">
        <v>154</v>
      </c>
      <c r="D106" s="44" t="s">
        <v>174</v>
      </c>
      <c r="E106" s="45">
        <v>108</v>
      </c>
      <c r="F106" s="45">
        <v>80</v>
      </c>
      <c r="G106" s="45">
        <v>57</v>
      </c>
      <c r="H106" s="45">
        <v>45</v>
      </c>
    </row>
    <row r="107" spans="2:10" x14ac:dyDescent="0.35">
      <c r="B107" s="49">
        <v>105</v>
      </c>
      <c r="C107" s="50" t="s">
        <v>78</v>
      </c>
      <c r="D107" s="50" t="s">
        <v>174</v>
      </c>
      <c r="E107" s="51">
        <v>47</v>
      </c>
      <c r="F107" s="51">
        <v>33</v>
      </c>
      <c r="G107" s="51">
        <v>22</v>
      </c>
      <c r="H107" s="51">
        <v>17</v>
      </c>
    </row>
    <row r="108" spans="2:10" x14ac:dyDescent="0.35">
      <c r="B108" s="49">
        <v>106</v>
      </c>
      <c r="C108" s="50" t="s">
        <v>79</v>
      </c>
      <c r="D108" s="50" t="s">
        <v>174</v>
      </c>
      <c r="E108" s="51">
        <v>47</v>
      </c>
      <c r="F108" s="51">
        <v>33</v>
      </c>
      <c r="G108" s="51">
        <v>22</v>
      </c>
      <c r="H108" s="51">
        <v>17</v>
      </c>
    </row>
    <row r="109" spans="2:10" x14ac:dyDescent="0.35">
      <c r="B109" s="43">
        <v>107</v>
      </c>
      <c r="C109" s="44" t="s">
        <v>80</v>
      </c>
      <c r="D109" s="44" t="s">
        <v>174</v>
      </c>
      <c r="E109" s="45">
        <v>108</v>
      </c>
      <c r="F109" s="45">
        <v>80</v>
      </c>
      <c r="G109" s="45">
        <v>57</v>
      </c>
      <c r="H109" s="45">
        <v>45</v>
      </c>
    </row>
    <row r="110" spans="2:10" x14ac:dyDescent="0.35">
      <c r="B110" s="49">
        <v>108</v>
      </c>
      <c r="C110" s="51" t="s">
        <v>323</v>
      </c>
      <c r="D110" s="51" t="s">
        <v>174</v>
      </c>
      <c r="E110" s="51">
        <v>47</v>
      </c>
      <c r="F110" s="51">
        <v>33</v>
      </c>
      <c r="G110" s="51">
        <v>22</v>
      </c>
      <c r="H110" s="51">
        <v>17</v>
      </c>
    </row>
    <row r="111" spans="2:10" x14ac:dyDescent="0.35">
      <c r="B111" s="49">
        <v>109</v>
      </c>
      <c r="C111" s="51" t="s">
        <v>324</v>
      </c>
      <c r="D111" s="51" t="s">
        <v>174</v>
      </c>
      <c r="E111" s="51">
        <v>47</v>
      </c>
      <c r="F111" s="51">
        <v>33</v>
      </c>
      <c r="G111" s="51">
        <v>22</v>
      </c>
      <c r="H111" s="51">
        <v>17</v>
      </c>
    </row>
    <row r="112" spans="2:10" x14ac:dyDescent="0.35">
      <c r="B112" s="43">
        <v>110</v>
      </c>
      <c r="C112" s="44" t="s">
        <v>81</v>
      </c>
      <c r="D112" s="44" t="s">
        <v>174</v>
      </c>
      <c r="E112" s="45">
        <v>108</v>
      </c>
      <c r="F112" s="45">
        <v>80</v>
      </c>
      <c r="G112" s="45">
        <v>57</v>
      </c>
      <c r="H112" s="45">
        <v>45</v>
      </c>
    </row>
    <row r="113" spans="2:8" x14ac:dyDescent="0.35">
      <c r="B113" s="49">
        <v>111</v>
      </c>
      <c r="C113" s="51" t="s">
        <v>325</v>
      </c>
      <c r="D113" s="51" t="s">
        <v>174</v>
      </c>
      <c r="E113" s="51">
        <v>47</v>
      </c>
      <c r="F113" s="51">
        <v>33</v>
      </c>
      <c r="G113" s="51">
        <v>22</v>
      </c>
      <c r="H113" s="51">
        <v>17</v>
      </c>
    </row>
    <row r="114" spans="2:8" x14ac:dyDescent="0.35">
      <c r="B114" s="49">
        <v>112</v>
      </c>
      <c r="C114" s="51" t="s">
        <v>326</v>
      </c>
      <c r="D114" s="51" t="s">
        <v>174</v>
      </c>
      <c r="E114" s="51">
        <v>47</v>
      </c>
      <c r="F114" s="51">
        <v>33</v>
      </c>
      <c r="G114" s="51">
        <v>22</v>
      </c>
      <c r="H114" s="51">
        <v>17</v>
      </c>
    </row>
    <row r="115" spans="2:8" x14ac:dyDescent="0.35">
      <c r="B115" s="49">
        <v>113</v>
      </c>
      <c r="C115" s="50" t="s">
        <v>82</v>
      </c>
      <c r="D115" s="50" t="s">
        <v>174</v>
      </c>
      <c r="E115" s="51">
        <v>47</v>
      </c>
      <c r="F115" s="51">
        <v>33</v>
      </c>
      <c r="G115" s="51">
        <v>22</v>
      </c>
      <c r="H115" s="51">
        <v>17</v>
      </c>
    </row>
    <row r="116" spans="2:8" x14ac:dyDescent="0.35">
      <c r="B116" s="49">
        <v>114</v>
      </c>
      <c r="C116" s="50" t="s">
        <v>83</v>
      </c>
      <c r="D116" s="50" t="s">
        <v>174</v>
      </c>
      <c r="E116" s="51">
        <v>47</v>
      </c>
      <c r="F116" s="51">
        <v>33</v>
      </c>
      <c r="G116" s="51">
        <v>22</v>
      </c>
      <c r="H116" s="51">
        <v>17</v>
      </c>
    </row>
    <row r="117" spans="2:8" x14ac:dyDescent="0.35">
      <c r="B117" s="49">
        <v>115</v>
      </c>
      <c r="C117" s="51" t="s">
        <v>327</v>
      </c>
      <c r="D117" s="51" t="s">
        <v>174</v>
      </c>
      <c r="E117" s="51">
        <v>47</v>
      </c>
      <c r="F117" s="51">
        <v>33</v>
      </c>
      <c r="G117" s="51">
        <v>22</v>
      </c>
      <c r="H117" s="51">
        <v>17</v>
      </c>
    </row>
    <row r="118" spans="2:8" x14ac:dyDescent="0.35">
      <c r="B118" s="49">
        <v>116</v>
      </c>
      <c r="C118" s="51" t="s">
        <v>328</v>
      </c>
      <c r="D118" s="51" t="s">
        <v>174</v>
      </c>
      <c r="E118" s="51">
        <v>47</v>
      </c>
      <c r="F118" s="51">
        <v>33</v>
      </c>
      <c r="G118" s="51">
        <v>22</v>
      </c>
      <c r="H118" s="51">
        <v>17</v>
      </c>
    </row>
    <row r="119" spans="2:8" x14ac:dyDescent="0.35">
      <c r="B119" s="49">
        <v>117</v>
      </c>
      <c r="C119" s="51" t="s">
        <v>329</v>
      </c>
      <c r="D119" s="51" t="s">
        <v>174</v>
      </c>
      <c r="E119" s="51">
        <v>47</v>
      </c>
      <c r="F119" s="51">
        <v>33</v>
      </c>
      <c r="G119" s="51">
        <v>22</v>
      </c>
      <c r="H119" s="51">
        <v>17</v>
      </c>
    </row>
    <row r="120" spans="2:8" x14ac:dyDescent="0.35">
      <c r="B120" s="49">
        <v>118</v>
      </c>
      <c r="C120" s="51" t="s">
        <v>330</v>
      </c>
      <c r="D120" s="51" t="s">
        <v>174</v>
      </c>
      <c r="E120" s="51">
        <v>47</v>
      </c>
      <c r="F120" s="51">
        <v>33</v>
      </c>
      <c r="G120" s="51">
        <v>22</v>
      </c>
      <c r="H120" s="51">
        <v>17</v>
      </c>
    </row>
    <row r="121" spans="2:8" x14ac:dyDescent="0.35">
      <c r="B121" s="43">
        <v>119</v>
      </c>
      <c r="C121" s="44" t="s">
        <v>84</v>
      </c>
      <c r="D121" s="44" t="s">
        <v>174</v>
      </c>
      <c r="E121" s="45">
        <v>108</v>
      </c>
      <c r="F121" s="45">
        <v>80</v>
      </c>
      <c r="G121" s="45">
        <v>57</v>
      </c>
      <c r="H121" s="45">
        <v>45</v>
      </c>
    </row>
    <row r="122" spans="2:8" x14ac:dyDescent="0.35">
      <c r="B122" s="46">
        <v>120</v>
      </c>
      <c r="C122" s="48" t="s">
        <v>331</v>
      </c>
      <c r="D122" s="48" t="s">
        <v>174</v>
      </c>
      <c r="E122" s="48">
        <v>77</v>
      </c>
      <c r="F122" s="48">
        <v>57</v>
      </c>
      <c r="G122" s="48">
        <v>40</v>
      </c>
      <c r="H122" s="48">
        <v>32</v>
      </c>
    </row>
    <row r="123" spans="2:8" x14ac:dyDescent="0.35">
      <c r="B123" s="49">
        <v>121</v>
      </c>
      <c r="C123" s="50" t="s">
        <v>85</v>
      </c>
      <c r="D123" s="50" t="s">
        <v>174</v>
      </c>
      <c r="E123" s="51">
        <v>47</v>
      </c>
      <c r="F123" s="51">
        <v>33</v>
      </c>
      <c r="G123" s="51">
        <v>22</v>
      </c>
      <c r="H123" s="51">
        <v>17</v>
      </c>
    </row>
    <row r="124" spans="2:8" x14ac:dyDescent="0.35">
      <c r="B124" s="49">
        <v>122</v>
      </c>
      <c r="C124" s="50" t="s">
        <v>86</v>
      </c>
      <c r="D124" s="50" t="s">
        <v>174</v>
      </c>
      <c r="E124" s="51">
        <v>47</v>
      </c>
      <c r="F124" s="51">
        <v>33</v>
      </c>
      <c r="G124" s="51">
        <v>22</v>
      </c>
      <c r="H124" s="51">
        <v>17</v>
      </c>
    </row>
    <row r="125" spans="2:8" x14ac:dyDescent="0.35">
      <c r="B125" s="43">
        <v>123</v>
      </c>
      <c r="C125" s="44" t="s">
        <v>87</v>
      </c>
      <c r="D125" s="44" t="s">
        <v>174</v>
      </c>
      <c r="E125" s="45">
        <v>108</v>
      </c>
      <c r="F125" s="45">
        <v>80</v>
      </c>
      <c r="G125" s="45">
        <v>57</v>
      </c>
      <c r="H125" s="45">
        <v>45</v>
      </c>
    </row>
    <row r="126" spans="2:8" x14ac:dyDescent="0.35">
      <c r="B126" s="46">
        <v>124</v>
      </c>
      <c r="C126" s="47" t="s">
        <v>88</v>
      </c>
      <c r="D126" s="47" t="s">
        <v>174</v>
      </c>
      <c r="E126" s="48">
        <v>77</v>
      </c>
      <c r="F126" s="48">
        <v>57</v>
      </c>
      <c r="G126" s="48">
        <v>40</v>
      </c>
      <c r="H126" s="48">
        <v>32</v>
      </c>
    </row>
    <row r="127" spans="2:8" x14ac:dyDescent="0.35">
      <c r="B127" s="46">
        <v>125</v>
      </c>
      <c r="C127" s="48" t="s">
        <v>332</v>
      </c>
      <c r="D127" s="48" t="s">
        <v>174</v>
      </c>
      <c r="E127" s="48">
        <v>77</v>
      </c>
      <c r="F127" s="48">
        <v>57</v>
      </c>
      <c r="G127" s="48">
        <v>40</v>
      </c>
      <c r="H127" s="48">
        <v>32</v>
      </c>
    </row>
    <row r="128" spans="2:8" x14ac:dyDescent="0.35">
      <c r="B128" s="49">
        <v>126</v>
      </c>
      <c r="C128" s="50" t="s">
        <v>186</v>
      </c>
      <c r="D128" s="50" t="s">
        <v>174</v>
      </c>
      <c r="E128" s="51">
        <v>47</v>
      </c>
      <c r="F128" s="51">
        <v>33</v>
      </c>
      <c r="G128" s="51">
        <v>22</v>
      </c>
      <c r="H128" s="51">
        <v>17</v>
      </c>
    </row>
    <row r="129" spans="2:8" x14ac:dyDescent="0.35">
      <c r="B129" s="46">
        <v>127</v>
      </c>
      <c r="C129" s="48" t="s">
        <v>333</v>
      </c>
      <c r="D129" s="48" t="s">
        <v>174</v>
      </c>
      <c r="E129" s="48">
        <v>77</v>
      </c>
      <c r="F129" s="48">
        <v>57</v>
      </c>
      <c r="G129" s="48">
        <v>40</v>
      </c>
      <c r="H129" s="48">
        <v>32</v>
      </c>
    </row>
    <row r="130" spans="2:8" x14ac:dyDescent="0.35">
      <c r="B130" s="49">
        <v>128</v>
      </c>
      <c r="C130" s="51" t="s">
        <v>334</v>
      </c>
      <c r="D130" s="51" t="s">
        <v>174</v>
      </c>
      <c r="E130" s="51">
        <v>47</v>
      </c>
      <c r="F130" s="51">
        <v>33</v>
      </c>
      <c r="G130" s="51">
        <v>22</v>
      </c>
      <c r="H130" s="51">
        <v>17</v>
      </c>
    </row>
    <row r="131" spans="2:8" x14ac:dyDescent="0.35">
      <c r="B131" s="49">
        <v>129</v>
      </c>
      <c r="C131" s="50" t="s">
        <v>89</v>
      </c>
      <c r="D131" s="50" t="s">
        <v>174</v>
      </c>
      <c r="E131" s="51">
        <v>47</v>
      </c>
      <c r="F131" s="51">
        <v>33</v>
      </c>
      <c r="G131" s="51">
        <v>22</v>
      </c>
      <c r="H131" s="51">
        <v>17</v>
      </c>
    </row>
    <row r="132" spans="2:8" x14ac:dyDescent="0.35">
      <c r="B132" s="49">
        <v>130</v>
      </c>
      <c r="C132" s="50" t="s">
        <v>90</v>
      </c>
      <c r="D132" s="50" t="s">
        <v>174</v>
      </c>
      <c r="E132" s="51">
        <v>47</v>
      </c>
      <c r="F132" s="51">
        <v>33</v>
      </c>
      <c r="G132" s="51">
        <v>22</v>
      </c>
      <c r="H132" s="51">
        <v>17</v>
      </c>
    </row>
    <row r="133" spans="2:8" x14ac:dyDescent="0.35">
      <c r="B133" s="49">
        <v>131</v>
      </c>
      <c r="C133" s="51" t="s">
        <v>335</v>
      </c>
      <c r="D133" s="51" t="s">
        <v>174</v>
      </c>
      <c r="E133" s="51">
        <v>47</v>
      </c>
      <c r="F133" s="51">
        <v>33</v>
      </c>
      <c r="G133" s="51">
        <v>22</v>
      </c>
      <c r="H133" s="51">
        <v>17</v>
      </c>
    </row>
    <row r="134" spans="2:8" x14ac:dyDescent="0.35">
      <c r="B134" s="43">
        <v>132</v>
      </c>
      <c r="C134" s="45" t="s">
        <v>336</v>
      </c>
      <c r="D134" s="45" t="s">
        <v>174</v>
      </c>
      <c r="E134" s="45">
        <v>108</v>
      </c>
      <c r="F134" s="45">
        <v>80</v>
      </c>
      <c r="G134" s="45">
        <v>57</v>
      </c>
      <c r="H134" s="45">
        <v>45</v>
      </c>
    </row>
    <row r="135" spans="2:8" x14ac:dyDescent="0.35">
      <c r="B135" s="49">
        <v>133</v>
      </c>
      <c r="C135" s="51" t="s">
        <v>337</v>
      </c>
      <c r="D135" s="51" t="s">
        <v>174</v>
      </c>
      <c r="E135" s="51">
        <v>47</v>
      </c>
      <c r="F135" s="51">
        <v>33</v>
      </c>
      <c r="G135" s="51">
        <v>22</v>
      </c>
      <c r="H135" s="51">
        <v>17</v>
      </c>
    </row>
    <row r="136" spans="2:8" x14ac:dyDescent="0.35">
      <c r="B136" s="49">
        <v>134</v>
      </c>
      <c r="C136" s="50" t="s">
        <v>91</v>
      </c>
      <c r="D136" s="50" t="s">
        <v>174</v>
      </c>
      <c r="E136" s="51">
        <v>47</v>
      </c>
      <c r="F136" s="51">
        <v>33</v>
      </c>
      <c r="G136" s="51">
        <v>22</v>
      </c>
      <c r="H136" s="51">
        <v>17</v>
      </c>
    </row>
    <row r="137" spans="2:8" x14ac:dyDescent="0.35">
      <c r="B137" s="49">
        <v>135</v>
      </c>
      <c r="C137" s="51" t="s">
        <v>338</v>
      </c>
      <c r="D137" s="51" t="s">
        <v>174</v>
      </c>
      <c r="E137" s="51">
        <v>47</v>
      </c>
      <c r="F137" s="51">
        <v>33</v>
      </c>
      <c r="G137" s="51">
        <v>22</v>
      </c>
      <c r="H137" s="51">
        <v>17</v>
      </c>
    </row>
    <row r="138" spans="2:8" x14ac:dyDescent="0.35">
      <c r="B138" s="46">
        <v>136</v>
      </c>
      <c r="C138" s="47" t="s">
        <v>153</v>
      </c>
      <c r="D138" s="47" t="s">
        <v>174</v>
      </c>
      <c r="E138" s="48">
        <v>77</v>
      </c>
      <c r="F138" s="48">
        <v>57</v>
      </c>
      <c r="G138" s="48">
        <v>40</v>
      </c>
      <c r="H138" s="48">
        <v>32</v>
      </c>
    </row>
    <row r="139" spans="2:8" x14ac:dyDescent="0.35">
      <c r="B139" s="46">
        <v>137</v>
      </c>
      <c r="C139" s="47" t="s">
        <v>92</v>
      </c>
      <c r="D139" s="47" t="s">
        <v>174</v>
      </c>
      <c r="E139" s="48">
        <v>77</v>
      </c>
      <c r="F139" s="48">
        <v>57</v>
      </c>
      <c r="G139" s="48">
        <v>40</v>
      </c>
      <c r="H139" s="48">
        <v>32</v>
      </c>
    </row>
    <row r="140" spans="2:8" x14ac:dyDescent="0.35">
      <c r="B140" s="46">
        <v>138</v>
      </c>
      <c r="C140" s="48" t="s">
        <v>339</v>
      </c>
      <c r="D140" s="48" t="s">
        <v>174</v>
      </c>
      <c r="E140" s="48">
        <v>77</v>
      </c>
      <c r="F140" s="48">
        <v>57</v>
      </c>
      <c r="G140" s="48">
        <v>40</v>
      </c>
      <c r="H140" s="48">
        <v>32</v>
      </c>
    </row>
    <row r="141" spans="2:8" x14ac:dyDescent="0.35">
      <c r="B141" s="46">
        <v>139</v>
      </c>
      <c r="C141" s="47" t="s">
        <v>93</v>
      </c>
      <c r="D141" s="47" t="s">
        <v>174</v>
      </c>
      <c r="E141" s="48">
        <v>77</v>
      </c>
      <c r="F141" s="48">
        <v>57</v>
      </c>
      <c r="G141" s="48">
        <v>40</v>
      </c>
      <c r="H141" s="48">
        <v>32</v>
      </c>
    </row>
    <row r="142" spans="2:8" x14ac:dyDescent="0.35">
      <c r="B142" s="43">
        <v>140</v>
      </c>
      <c r="C142" s="44" t="s">
        <v>131</v>
      </c>
      <c r="D142" s="44" t="s">
        <v>174</v>
      </c>
      <c r="E142" s="45">
        <v>108</v>
      </c>
      <c r="F142" s="45">
        <v>80</v>
      </c>
      <c r="G142" s="45">
        <v>57</v>
      </c>
      <c r="H142" s="45">
        <v>45</v>
      </c>
    </row>
    <row r="143" spans="2:8" x14ac:dyDescent="0.35">
      <c r="B143" s="49">
        <v>141</v>
      </c>
      <c r="C143" s="50" t="s">
        <v>94</v>
      </c>
      <c r="D143" s="50" t="s">
        <v>174</v>
      </c>
      <c r="E143" s="51">
        <v>47</v>
      </c>
      <c r="F143" s="51">
        <v>33</v>
      </c>
      <c r="G143" s="51">
        <v>22</v>
      </c>
      <c r="H143" s="51">
        <v>17</v>
      </c>
    </row>
    <row r="144" spans="2:8" x14ac:dyDescent="0.35">
      <c r="B144" s="46">
        <v>142</v>
      </c>
      <c r="C144" s="47" t="s">
        <v>162</v>
      </c>
      <c r="D144" s="47" t="s">
        <v>174</v>
      </c>
      <c r="E144" s="48">
        <v>77</v>
      </c>
      <c r="F144" s="48">
        <v>57</v>
      </c>
      <c r="G144" s="48">
        <v>40</v>
      </c>
      <c r="H144" s="48">
        <v>32</v>
      </c>
    </row>
    <row r="145" spans="2:8" x14ac:dyDescent="0.35">
      <c r="B145" s="49">
        <v>143</v>
      </c>
      <c r="C145" s="51" t="s">
        <v>340</v>
      </c>
      <c r="D145" s="51" t="s">
        <v>174</v>
      </c>
      <c r="E145" s="51">
        <v>47</v>
      </c>
      <c r="F145" s="51">
        <v>33</v>
      </c>
      <c r="G145" s="51">
        <v>22</v>
      </c>
      <c r="H145" s="51">
        <v>17</v>
      </c>
    </row>
    <row r="146" spans="2:8" x14ac:dyDescent="0.35">
      <c r="B146" s="43">
        <v>144</v>
      </c>
      <c r="C146" s="45" t="s">
        <v>341</v>
      </c>
      <c r="D146" s="45" t="s">
        <v>174</v>
      </c>
      <c r="E146" s="45">
        <v>108</v>
      </c>
      <c r="F146" s="45">
        <v>80</v>
      </c>
      <c r="G146" s="45">
        <v>57</v>
      </c>
      <c r="H146" s="45">
        <v>45</v>
      </c>
    </row>
    <row r="147" spans="2:8" x14ac:dyDescent="0.35">
      <c r="B147" s="43">
        <v>145</v>
      </c>
      <c r="C147" s="45" t="s">
        <v>342</v>
      </c>
      <c r="D147" s="45" t="s">
        <v>174</v>
      </c>
      <c r="E147" s="45">
        <v>108</v>
      </c>
      <c r="F147" s="45">
        <v>80</v>
      </c>
      <c r="G147" s="45">
        <v>57</v>
      </c>
      <c r="H147" s="45">
        <v>45</v>
      </c>
    </row>
    <row r="148" spans="2:8" x14ac:dyDescent="0.35">
      <c r="B148" s="43">
        <v>146</v>
      </c>
      <c r="C148" s="45" t="s">
        <v>343</v>
      </c>
      <c r="D148" s="45" t="s">
        <v>174</v>
      </c>
      <c r="E148" s="45">
        <v>108</v>
      </c>
      <c r="F148" s="45">
        <v>80</v>
      </c>
      <c r="G148" s="45">
        <v>57</v>
      </c>
      <c r="H148" s="45">
        <v>45</v>
      </c>
    </row>
    <row r="149" spans="2:8" x14ac:dyDescent="0.35">
      <c r="B149" s="49">
        <v>147</v>
      </c>
      <c r="C149" s="51" t="s">
        <v>344</v>
      </c>
      <c r="D149" s="51" t="s">
        <v>174</v>
      </c>
      <c r="E149" s="51">
        <v>47</v>
      </c>
      <c r="F149" s="51">
        <v>33</v>
      </c>
      <c r="G149" s="51">
        <v>22</v>
      </c>
      <c r="H149" s="51">
        <v>17</v>
      </c>
    </row>
    <row r="150" spans="2:8" x14ac:dyDescent="0.35">
      <c r="B150" s="43">
        <v>148</v>
      </c>
      <c r="C150" s="45" t="s">
        <v>345</v>
      </c>
      <c r="D150" s="45" t="s">
        <v>174</v>
      </c>
      <c r="E150" s="45">
        <v>108</v>
      </c>
      <c r="F150" s="45">
        <v>80</v>
      </c>
      <c r="G150" s="45">
        <v>57</v>
      </c>
      <c r="H150" s="45">
        <v>45</v>
      </c>
    </row>
    <row r="151" spans="2:8" x14ac:dyDescent="0.35">
      <c r="B151" s="46">
        <v>149</v>
      </c>
      <c r="C151" s="48" t="s">
        <v>346</v>
      </c>
      <c r="D151" s="48" t="s">
        <v>174</v>
      </c>
      <c r="E151" s="48">
        <v>77</v>
      </c>
      <c r="F151" s="48">
        <v>57</v>
      </c>
      <c r="G151" s="48">
        <v>40</v>
      </c>
      <c r="H151" s="48">
        <v>32</v>
      </c>
    </row>
    <row r="152" spans="2:8" x14ac:dyDescent="0.35">
      <c r="B152" s="43">
        <v>150</v>
      </c>
      <c r="C152" s="45" t="s">
        <v>347</v>
      </c>
      <c r="D152" s="45" t="s">
        <v>174</v>
      </c>
      <c r="E152" s="45">
        <v>108</v>
      </c>
      <c r="F152" s="45">
        <v>80</v>
      </c>
      <c r="G152" s="45">
        <v>57</v>
      </c>
      <c r="H152" s="45">
        <v>45</v>
      </c>
    </row>
    <row r="153" spans="2:8" x14ac:dyDescent="0.35">
      <c r="B153" s="49">
        <v>151</v>
      </c>
      <c r="C153" s="51" t="s">
        <v>348</v>
      </c>
      <c r="D153" s="51" t="s">
        <v>174</v>
      </c>
      <c r="E153" s="51">
        <v>47</v>
      </c>
      <c r="F153" s="51">
        <v>33</v>
      </c>
      <c r="G153" s="51">
        <v>22</v>
      </c>
      <c r="H153" s="51">
        <v>17</v>
      </c>
    </row>
    <row r="154" spans="2:8" x14ac:dyDescent="0.35">
      <c r="B154" s="49">
        <v>152</v>
      </c>
      <c r="C154" s="51" t="s">
        <v>349</v>
      </c>
      <c r="D154" s="51" t="s">
        <v>174</v>
      </c>
      <c r="E154" s="51">
        <v>47</v>
      </c>
      <c r="F154" s="51">
        <v>33</v>
      </c>
      <c r="G154" s="51">
        <v>22</v>
      </c>
      <c r="H154" s="51">
        <v>17</v>
      </c>
    </row>
    <row r="155" spans="2:8" x14ac:dyDescent="0.35">
      <c r="B155" s="49">
        <v>153</v>
      </c>
      <c r="C155" s="51" t="s">
        <v>350</v>
      </c>
      <c r="D155" s="51" t="s">
        <v>174</v>
      </c>
      <c r="E155" s="51">
        <v>47</v>
      </c>
      <c r="F155" s="51">
        <v>33</v>
      </c>
      <c r="G155" s="51">
        <v>22</v>
      </c>
      <c r="H155" s="51">
        <v>17</v>
      </c>
    </row>
    <row r="156" spans="2:8" x14ac:dyDescent="0.35">
      <c r="B156" s="46">
        <v>154</v>
      </c>
      <c r="C156" s="47" t="s">
        <v>96</v>
      </c>
      <c r="D156" s="47" t="s">
        <v>174</v>
      </c>
      <c r="E156" s="48">
        <v>77</v>
      </c>
      <c r="F156" s="48">
        <v>57</v>
      </c>
      <c r="G156" s="48">
        <v>40</v>
      </c>
      <c r="H156" s="48">
        <v>32</v>
      </c>
    </row>
    <row r="157" spans="2:8" x14ac:dyDescent="0.35">
      <c r="B157" s="49">
        <v>155</v>
      </c>
      <c r="C157" s="51" t="s">
        <v>351</v>
      </c>
      <c r="D157" s="51" t="s">
        <v>174</v>
      </c>
      <c r="E157" s="51">
        <v>47</v>
      </c>
      <c r="F157" s="51">
        <v>33</v>
      </c>
      <c r="G157" s="51">
        <v>22</v>
      </c>
      <c r="H157" s="51">
        <v>17</v>
      </c>
    </row>
    <row r="158" spans="2:8" x14ac:dyDescent="0.35">
      <c r="B158" s="49">
        <v>156</v>
      </c>
      <c r="C158" s="50" t="s">
        <v>189</v>
      </c>
      <c r="D158" s="50" t="s">
        <v>174</v>
      </c>
      <c r="E158" s="51">
        <v>47</v>
      </c>
      <c r="F158" s="51">
        <v>33</v>
      </c>
      <c r="G158" s="51">
        <v>22</v>
      </c>
      <c r="H158" s="51">
        <v>17</v>
      </c>
    </row>
    <row r="159" spans="2:8" x14ac:dyDescent="0.35">
      <c r="B159" s="49">
        <v>157</v>
      </c>
      <c r="C159" s="51" t="s">
        <v>352</v>
      </c>
      <c r="D159" s="51" t="s">
        <v>174</v>
      </c>
      <c r="E159" s="51">
        <v>47</v>
      </c>
      <c r="F159" s="51">
        <v>33</v>
      </c>
      <c r="G159" s="51">
        <v>22</v>
      </c>
      <c r="H159" s="51">
        <v>17</v>
      </c>
    </row>
    <row r="160" spans="2:8" x14ac:dyDescent="0.35">
      <c r="B160" s="46">
        <v>158</v>
      </c>
      <c r="C160" s="48" t="s">
        <v>353</v>
      </c>
      <c r="D160" s="48" t="s">
        <v>174</v>
      </c>
      <c r="E160" s="48">
        <v>77</v>
      </c>
      <c r="F160" s="48">
        <v>57</v>
      </c>
      <c r="G160" s="48">
        <v>40</v>
      </c>
      <c r="H160" s="48">
        <v>32</v>
      </c>
    </row>
    <row r="161" spans="2:8" x14ac:dyDescent="0.35">
      <c r="B161" s="49">
        <v>159</v>
      </c>
      <c r="C161" s="50" t="s">
        <v>97</v>
      </c>
      <c r="D161" s="50" t="s">
        <v>174</v>
      </c>
      <c r="E161" s="51">
        <v>47</v>
      </c>
      <c r="F161" s="51">
        <v>33</v>
      </c>
      <c r="G161" s="51">
        <v>22</v>
      </c>
      <c r="H161" s="51">
        <v>17</v>
      </c>
    </row>
    <row r="162" spans="2:8" x14ac:dyDescent="0.35">
      <c r="B162" s="49">
        <v>160</v>
      </c>
      <c r="C162" s="50" t="s">
        <v>98</v>
      </c>
      <c r="D162" s="50" t="s">
        <v>174</v>
      </c>
      <c r="E162" s="51">
        <v>47</v>
      </c>
      <c r="F162" s="51">
        <v>33</v>
      </c>
      <c r="G162" s="51">
        <v>22</v>
      </c>
      <c r="H162" s="51">
        <v>17</v>
      </c>
    </row>
    <row r="163" spans="2:8" x14ac:dyDescent="0.35">
      <c r="B163" s="49">
        <v>161</v>
      </c>
      <c r="C163" s="51" t="s">
        <v>354</v>
      </c>
      <c r="D163" s="51" t="s">
        <v>174</v>
      </c>
      <c r="E163" s="51">
        <v>47</v>
      </c>
      <c r="F163" s="51">
        <v>33</v>
      </c>
      <c r="G163" s="51">
        <v>22</v>
      </c>
      <c r="H163" s="51">
        <v>17</v>
      </c>
    </row>
    <row r="164" spans="2:8" x14ac:dyDescent="0.35">
      <c r="B164" s="43">
        <v>162</v>
      </c>
      <c r="C164" s="44" t="s">
        <v>99</v>
      </c>
      <c r="D164" s="44" t="s">
        <v>174</v>
      </c>
      <c r="E164" s="45">
        <v>108</v>
      </c>
      <c r="F164" s="45">
        <v>80</v>
      </c>
      <c r="G164" s="45">
        <v>57</v>
      </c>
      <c r="H164" s="45">
        <v>45</v>
      </c>
    </row>
    <row r="165" spans="2:8" x14ac:dyDescent="0.35">
      <c r="B165" s="49">
        <v>163</v>
      </c>
      <c r="C165" s="51" t="s">
        <v>355</v>
      </c>
      <c r="D165" s="51" t="s">
        <v>174</v>
      </c>
      <c r="E165" s="51">
        <v>47</v>
      </c>
      <c r="F165" s="51">
        <v>33</v>
      </c>
      <c r="G165" s="51">
        <v>22</v>
      </c>
      <c r="H165" s="51">
        <v>17</v>
      </c>
    </row>
    <row r="166" spans="2:8" x14ac:dyDescent="0.35">
      <c r="B166" s="49">
        <v>164</v>
      </c>
      <c r="C166" s="51" t="s">
        <v>356</v>
      </c>
      <c r="D166" s="51" t="s">
        <v>174</v>
      </c>
      <c r="E166" s="51">
        <v>47</v>
      </c>
      <c r="F166" s="51">
        <v>33</v>
      </c>
      <c r="G166" s="51">
        <v>22</v>
      </c>
      <c r="H166" s="51">
        <v>17</v>
      </c>
    </row>
    <row r="167" spans="2:8" x14ac:dyDescent="0.35">
      <c r="B167" s="49">
        <v>165</v>
      </c>
      <c r="C167" s="51" t="s">
        <v>357</v>
      </c>
      <c r="D167" s="51" t="s">
        <v>174</v>
      </c>
      <c r="E167" s="51">
        <v>47</v>
      </c>
      <c r="F167" s="51">
        <v>33</v>
      </c>
      <c r="G167" s="51">
        <v>22</v>
      </c>
      <c r="H167" s="51">
        <v>17</v>
      </c>
    </row>
    <row r="168" spans="2:8" x14ac:dyDescent="0.35">
      <c r="B168" s="46">
        <v>166</v>
      </c>
      <c r="C168" s="48" t="s">
        <v>358</v>
      </c>
      <c r="D168" s="48" t="s">
        <v>174</v>
      </c>
      <c r="E168" s="48">
        <v>77</v>
      </c>
      <c r="F168" s="48">
        <v>57</v>
      </c>
      <c r="G168" s="48">
        <v>40</v>
      </c>
      <c r="H168" s="48">
        <v>32</v>
      </c>
    </row>
    <row r="169" spans="2:8" x14ac:dyDescent="0.35">
      <c r="B169" s="49">
        <v>167</v>
      </c>
      <c r="C169" s="50" t="s">
        <v>100</v>
      </c>
      <c r="D169" s="50" t="s">
        <v>174</v>
      </c>
      <c r="E169" s="51">
        <v>47</v>
      </c>
      <c r="F169" s="51">
        <v>33</v>
      </c>
      <c r="G169" s="51">
        <v>22</v>
      </c>
      <c r="H169" s="51">
        <v>17</v>
      </c>
    </row>
    <row r="170" spans="2:8" x14ac:dyDescent="0.35">
      <c r="B170" s="49">
        <v>168</v>
      </c>
      <c r="C170" s="50" t="s">
        <v>101</v>
      </c>
      <c r="D170" s="50" t="s">
        <v>174</v>
      </c>
      <c r="E170" s="51">
        <v>47</v>
      </c>
      <c r="F170" s="51">
        <v>33</v>
      </c>
      <c r="G170" s="51">
        <v>22</v>
      </c>
      <c r="H170" s="51">
        <v>17</v>
      </c>
    </row>
    <row r="171" spans="2:8" x14ac:dyDescent="0.35">
      <c r="B171" s="49">
        <v>169</v>
      </c>
      <c r="C171" s="51" t="s">
        <v>359</v>
      </c>
      <c r="D171" s="51" t="s">
        <v>174</v>
      </c>
      <c r="E171" s="51">
        <v>47</v>
      </c>
      <c r="F171" s="51">
        <v>33</v>
      </c>
      <c r="G171" s="51">
        <v>22</v>
      </c>
      <c r="H171" s="51">
        <v>17</v>
      </c>
    </row>
    <row r="172" spans="2:8" x14ac:dyDescent="0.35">
      <c r="B172" s="49">
        <v>170</v>
      </c>
      <c r="C172" s="51" t="s">
        <v>360</v>
      </c>
      <c r="D172" s="51" t="s">
        <v>174</v>
      </c>
      <c r="E172" s="51">
        <v>47</v>
      </c>
      <c r="F172" s="51">
        <v>33</v>
      </c>
      <c r="G172" s="51">
        <v>22</v>
      </c>
      <c r="H172" s="51">
        <v>17</v>
      </c>
    </row>
    <row r="173" spans="2:8" x14ac:dyDescent="0.35">
      <c r="B173" s="43">
        <v>171</v>
      </c>
      <c r="C173" s="44" t="s">
        <v>161</v>
      </c>
      <c r="D173" s="44" t="s">
        <v>174</v>
      </c>
      <c r="E173" s="45">
        <v>108</v>
      </c>
      <c r="F173" s="45">
        <v>80</v>
      </c>
      <c r="G173" s="45">
        <v>57</v>
      </c>
      <c r="H173" s="45">
        <v>45</v>
      </c>
    </row>
    <row r="174" spans="2:8" x14ac:dyDescent="0.35">
      <c r="B174" s="43">
        <v>172</v>
      </c>
      <c r="C174" s="44" t="s">
        <v>555</v>
      </c>
      <c r="D174" s="44" t="s">
        <v>174</v>
      </c>
      <c r="E174" s="45">
        <v>108</v>
      </c>
      <c r="F174" s="45">
        <v>80</v>
      </c>
      <c r="G174" s="45">
        <v>57</v>
      </c>
      <c r="H174" s="45">
        <v>45</v>
      </c>
    </row>
    <row r="175" spans="2:8" x14ac:dyDescent="0.35">
      <c r="B175" s="49">
        <v>173</v>
      </c>
      <c r="C175" s="50" t="s">
        <v>102</v>
      </c>
      <c r="D175" s="50" t="s">
        <v>174</v>
      </c>
      <c r="E175" s="51">
        <v>47</v>
      </c>
      <c r="F175" s="51">
        <v>33</v>
      </c>
      <c r="G175" s="51">
        <v>22</v>
      </c>
      <c r="H175" s="51">
        <v>17</v>
      </c>
    </row>
    <row r="176" spans="2:8" x14ac:dyDescent="0.35">
      <c r="B176" s="46">
        <v>174</v>
      </c>
      <c r="C176" s="48" t="s">
        <v>361</v>
      </c>
      <c r="D176" s="48" t="s">
        <v>174</v>
      </c>
      <c r="E176" s="48">
        <v>77</v>
      </c>
      <c r="F176" s="48">
        <v>57</v>
      </c>
      <c r="G176" s="48">
        <v>40</v>
      </c>
      <c r="H176" s="48">
        <v>32</v>
      </c>
    </row>
    <row r="177" spans="2:8" x14ac:dyDescent="0.35">
      <c r="B177" s="43">
        <v>175</v>
      </c>
      <c r="C177" s="44" t="s">
        <v>103</v>
      </c>
      <c r="D177" s="44" t="s">
        <v>174</v>
      </c>
      <c r="E177" s="45">
        <v>108</v>
      </c>
      <c r="F177" s="45">
        <v>80</v>
      </c>
      <c r="G177" s="45">
        <v>57</v>
      </c>
      <c r="H177" s="45">
        <v>45</v>
      </c>
    </row>
    <row r="178" spans="2:8" x14ac:dyDescent="0.35">
      <c r="B178" s="49">
        <v>176</v>
      </c>
      <c r="C178" s="50" t="s">
        <v>104</v>
      </c>
      <c r="D178" s="50" t="s">
        <v>174</v>
      </c>
      <c r="E178" s="51">
        <v>47</v>
      </c>
      <c r="F178" s="51">
        <v>33</v>
      </c>
      <c r="G178" s="51">
        <v>22</v>
      </c>
      <c r="H178" s="51">
        <v>17</v>
      </c>
    </row>
    <row r="179" spans="2:8" x14ac:dyDescent="0.35">
      <c r="B179" s="49">
        <v>177</v>
      </c>
      <c r="C179" s="50" t="s">
        <v>105</v>
      </c>
      <c r="D179" s="50" t="s">
        <v>174</v>
      </c>
      <c r="E179" s="51">
        <v>47</v>
      </c>
      <c r="F179" s="51">
        <v>33</v>
      </c>
      <c r="G179" s="51">
        <v>22</v>
      </c>
      <c r="H179" s="51">
        <v>17</v>
      </c>
    </row>
    <row r="180" spans="2:8" x14ac:dyDescent="0.35">
      <c r="B180" s="43">
        <v>178</v>
      </c>
      <c r="C180" s="45" t="s">
        <v>362</v>
      </c>
      <c r="D180" s="45" t="s">
        <v>174</v>
      </c>
      <c r="E180" s="45">
        <v>108</v>
      </c>
      <c r="F180" s="45">
        <v>80</v>
      </c>
      <c r="G180" s="45">
        <v>57</v>
      </c>
      <c r="H180" s="45">
        <v>45</v>
      </c>
    </row>
    <row r="181" spans="2:8" x14ac:dyDescent="0.35">
      <c r="B181" s="43">
        <v>179</v>
      </c>
      <c r="C181" s="45" t="s">
        <v>363</v>
      </c>
      <c r="D181" s="45" t="s">
        <v>174</v>
      </c>
      <c r="E181" s="45">
        <v>108</v>
      </c>
      <c r="F181" s="45">
        <v>80</v>
      </c>
      <c r="G181" s="45">
        <v>57</v>
      </c>
      <c r="H181" s="45">
        <v>45</v>
      </c>
    </row>
  </sheetData>
  <sheetProtection password="E359" sheet="1" selectLockedCells="1" selectUnlockedCells="1"/>
  <pageMargins left="0.7" right="0.7" top="0.75" bottom="0.75" header="0.3" footer="0.3"/>
  <pageSetup paperSize="9" orientation="portrait"/>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D064EDA8D54A746B4AFB9B8DA9CF420" ma:contentTypeVersion="3" ma:contentTypeDescription="Create a new document." ma:contentTypeScope="" ma:versionID="c1d4cdee0e9381974a459762b30c79b1">
  <xsd:schema xmlns:xsd="http://www.w3.org/2001/XMLSchema" xmlns:xs="http://www.w3.org/2001/XMLSchema" xmlns:p="http://schemas.microsoft.com/office/2006/metadata/properties" targetNamespace="http://schemas.microsoft.com/office/2006/metadata/properties" ma:root="true" ma:fieldsID="9ae757f7b8b52896942f31a7e220db76">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91489F-FE4A-47B2-96B3-2DD11B60A0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B5FB2861-ECA0-4B0A-9CC6-B62988A7DC03}">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DD25AC76-73EC-4808-94BA-4863B589F5D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36</vt:i4>
      </vt:variant>
    </vt:vector>
  </HeadingPairs>
  <TitlesOfParts>
    <vt:vector size="48" baseType="lpstr">
      <vt:lpstr>Instructions</vt:lpstr>
      <vt:lpstr>Final financial statement</vt:lpstr>
      <vt:lpstr>Use of 1st Prefin &amp; 2nd Prefin</vt:lpstr>
      <vt:lpstr>Exchange Rates</vt:lpstr>
      <vt:lpstr>1. Staff Costs</vt:lpstr>
      <vt:lpstr>2-3-6. Travel Costs&amp;CoS&amp;EC</vt:lpstr>
      <vt:lpstr>4. Equipment Costs</vt:lpstr>
      <vt:lpstr>5. Subcontracting Costs</vt:lpstr>
      <vt:lpstr>Co-financing</vt:lpstr>
      <vt:lpstr>Breakdown &amp; Project Funding</vt:lpstr>
      <vt:lpstr>Breakdown Staff &amp; Travel Costs</vt:lpstr>
      <vt:lpstr>Rates</vt:lpstr>
      <vt:lpstr>BudgetHeadings</vt:lpstr>
      <vt:lpstr>Category</vt:lpstr>
      <vt:lpstr>Category2</vt:lpstr>
      <vt:lpstr>CountryALL</vt:lpstr>
      <vt:lpstr>CountryEligEquip</vt:lpstr>
      <vt:lpstr>CountryType</vt:lpstr>
      <vt:lpstr>Currencies</vt:lpstr>
      <vt:lpstr>EUCountry</vt:lpstr>
      <vt:lpstr>Exchange_Rates</vt:lpstr>
      <vt:lpstr>Option</vt:lpstr>
      <vt:lpstr>'Use of 1st Prefin &amp; 2nd Prefin'!PartnerN°</vt:lpstr>
      <vt:lpstr>PartnerN°</vt:lpstr>
      <vt:lpstr>'Use of 1st Prefin &amp; 2nd Prefin'!PartnerN°Ref</vt:lpstr>
      <vt:lpstr>PartnerN°Ref</vt:lpstr>
      <vt:lpstr>'1. Staff Costs'!Print_Area</vt:lpstr>
      <vt:lpstr>'2-3-6. Travel Costs&amp;CoS&amp;EC'!Print_Area</vt:lpstr>
      <vt:lpstr>'4. Equipment Costs'!Print_Area</vt:lpstr>
      <vt:lpstr>'5. Subcontracting Costs'!Print_Area</vt:lpstr>
      <vt:lpstr>'Breakdown &amp; Project Funding'!Print_Area</vt:lpstr>
      <vt:lpstr>'Breakdown Staff &amp; Travel Costs'!Print_Area</vt:lpstr>
      <vt:lpstr>'Co-financing'!Print_Area</vt:lpstr>
      <vt:lpstr>'Exchange Rates'!Print_Area</vt:lpstr>
      <vt:lpstr>'Final financial statement'!Print_Area</vt:lpstr>
      <vt:lpstr>Instructions!Print_Area</vt:lpstr>
      <vt:lpstr>'Use of 1st Prefin &amp; 2nd Prefin'!Print_Area</vt:lpstr>
      <vt:lpstr>'2-3-6. Travel Costs&amp;CoS&amp;EC'!Print_Titles</vt:lpstr>
      <vt:lpstr>'4. Equipment Costs'!Print_Titles</vt:lpstr>
      <vt:lpstr>'5. Subcontracting Costs'!Print_Titles</vt:lpstr>
      <vt:lpstr>'Breakdown &amp; Project Funding'!Print_Titles</vt:lpstr>
      <vt:lpstr>'Co-financing'!Print_Titles</vt:lpstr>
      <vt:lpstr>Rates</vt:lpstr>
      <vt:lpstr>Role_Code</vt:lpstr>
      <vt:lpstr>Staff</vt:lpstr>
      <vt:lpstr>StaffCat</vt:lpstr>
      <vt:lpstr>Student</vt:lpstr>
      <vt:lpstr>WorkPackage</vt:lpstr>
    </vt:vector>
  </TitlesOfParts>
  <Company>European Commission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Alliaces detailed Budget v.1.0</dc:title>
  <dc:creator>CARBONI Damiano (EACEA)</dc:creator>
  <dc:description>Alliances detailed budget V.1.0</dc:description>
  <cp:lastModifiedBy>Robert Otok</cp:lastModifiedBy>
  <cp:lastPrinted>2023-03-17T11:19:54Z</cp:lastPrinted>
  <dcterms:created xsi:type="dcterms:W3CDTF">2013-09-27T15:40:24Z</dcterms:created>
  <dcterms:modified xsi:type="dcterms:W3CDTF">2023-03-17T12:06:00Z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0x0101001D064EDA8D54A746B4AFB9B8DA9CF420</vt:lpwstr>
  </property>
</Properties>
</file>