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2202"/>
  <workbookPr autoCompressPictures="0"/>
  <bookViews>
    <workbookView xWindow="0" yWindow="0" windowWidth="25520" windowHeight="15620"/>
  </bookViews>
  <sheets>
    <sheet name="SEEEPHI updated budget 12-2021" sheetId="1" r:id="rId1"/>
    <sheet name="SEEEPHI timeline w-budget ref" sheetId="2" r:id="rId2"/>
  </sheets>
  <calcPr calcId="18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2" l="1"/>
  <c r="E10" i="1"/>
  <c r="E25" i="1"/>
  <c r="E26" i="1"/>
  <c r="E34" i="1"/>
  <c r="E31" i="1"/>
  <c r="D34" i="1"/>
  <c r="D31" i="1"/>
  <c r="C32" i="1"/>
  <c r="C39" i="1"/>
  <c r="H39" i="1"/>
  <c r="H32" i="1"/>
  <c r="G31" i="1"/>
  <c r="H31" i="1"/>
  <c r="H34" i="1"/>
  <c r="H33" i="1"/>
  <c r="H35" i="1"/>
  <c r="H36" i="1"/>
  <c r="H37" i="1"/>
  <c r="H38" i="1"/>
  <c r="H40" i="1"/>
  <c r="H41" i="1"/>
  <c r="H42" i="1"/>
  <c r="G41" i="1"/>
  <c r="G42" i="1"/>
  <c r="F41" i="1"/>
  <c r="F42" i="1"/>
  <c r="E41" i="1"/>
  <c r="E42" i="1"/>
  <c r="D41" i="1"/>
  <c r="D42" i="1"/>
  <c r="C41" i="1"/>
  <c r="C42" i="1"/>
  <c r="E12" i="1"/>
  <c r="E11" i="1"/>
</calcChain>
</file>

<file path=xl/comments1.xml><?xml version="1.0" encoding="utf-8"?>
<comments xmlns="http://schemas.openxmlformats.org/spreadsheetml/2006/main">
  <authors>
    <author>ASPHER</author>
  </authors>
  <commentList>
    <comment ref="C14" authorId="0">
      <text>
        <r>
          <rPr>
            <b/>
            <sz val="9"/>
            <color indexed="81"/>
            <rFont val="Tahoma"/>
            <family val="2"/>
          </rPr>
          <t>ASPHER:</t>
        </r>
        <r>
          <rPr>
            <sz val="9"/>
            <color indexed="81"/>
            <rFont val="Tahoma"/>
            <family val="2"/>
          </rPr>
          <t xml:space="preserve">
See partnership agreement: https://www.seeephi.aspher.org/partner_zone/Partnership_Agreement/
Based on the eligible budget (original version prior to any adjustments):
https://www.aspher.org/download/638/final_eligible_budget-618578-annex-iii.pdf</t>
        </r>
      </text>
    </comment>
    <comment ref="G31" authorId="0">
      <text>
        <r>
          <rPr>
            <b/>
            <sz val="9"/>
            <color indexed="81"/>
            <rFont val="Tahoma"/>
            <family val="2"/>
          </rPr>
          <t>ASPHER:</t>
        </r>
        <r>
          <rPr>
            <sz val="9"/>
            <color indexed="81"/>
            <rFont val="Tahoma"/>
            <family val="2"/>
          </rPr>
          <t xml:space="preserve">
1,309.23€ - Ineligible as above ceiling of 10% due to ineligible costs under Equipment
costs.</t>
        </r>
      </text>
    </comment>
    <comment ref="F37" authorId="0">
      <text>
        <r>
          <rPr>
            <b/>
            <sz val="9"/>
            <color indexed="81"/>
            <rFont val="Tahoma"/>
            <family val="2"/>
          </rPr>
          <t>ASPHER:</t>
        </r>
        <r>
          <rPr>
            <sz val="9"/>
            <color indexed="81"/>
            <rFont val="Tahoma"/>
            <family val="2"/>
          </rPr>
          <t xml:space="preserve">
35,500.00 € - Partner is not a Higher
Education Institution.</t>
        </r>
      </text>
    </comment>
    <comment ref="C42" authorId="0">
      <text>
        <r>
          <rPr>
            <b/>
            <sz val="9"/>
            <color indexed="81"/>
            <rFont val="Tahoma"/>
            <family val="2"/>
          </rPr>
          <t>ASPHER:</t>
        </r>
        <r>
          <rPr>
            <sz val="9"/>
            <color indexed="81"/>
            <rFont val="Tahoma"/>
            <family val="2"/>
          </rPr>
          <t xml:space="preserve">
Cannot exceed 40% of the total eligible budget.</t>
        </r>
      </text>
    </comment>
    <comment ref="F42" authorId="0">
      <text>
        <r>
          <rPr>
            <b/>
            <sz val="9"/>
            <color indexed="81"/>
            <rFont val="Tahoma"/>
            <family val="2"/>
          </rPr>
          <t>ASPHER:</t>
        </r>
        <r>
          <rPr>
            <sz val="9"/>
            <color indexed="81"/>
            <rFont val="Tahoma"/>
            <family val="2"/>
          </rPr>
          <t xml:space="preserve">
Cannot exceed 30% of the total eligible budget.</t>
        </r>
      </text>
    </comment>
    <comment ref="G42" authorId="0">
      <text>
        <r>
          <rPr>
            <b/>
            <sz val="9"/>
            <color indexed="81"/>
            <rFont val="Tahoma"/>
            <family val="2"/>
          </rPr>
          <t>ASPHER:</t>
        </r>
        <r>
          <rPr>
            <sz val="9"/>
            <color indexed="81"/>
            <rFont val="Tahoma"/>
            <family val="2"/>
          </rPr>
          <t xml:space="preserve">
Cannot exceed 10% of the total eligible budget.</t>
        </r>
      </text>
    </comment>
  </commentList>
</comments>
</file>

<file path=xl/sharedStrings.xml><?xml version="1.0" encoding="utf-8"?>
<sst xmlns="http://schemas.openxmlformats.org/spreadsheetml/2006/main" count="264" uniqueCount="165">
  <si>
    <t>Sharing European Educational Experience in Public Health for Israel (SEEEPHI)</t>
  </si>
  <si>
    <t>618578-EPP-1-2020-1-BE-EPPKA2-CBHE-JP</t>
  </si>
  <si>
    <t>Update: Wednesday 8 December 2021</t>
  </si>
  <si>
    <r>
      <t>Eligible budget of the project:</t>
    </r>
    <r>
      <rPr>
        <u/>
        <sz val="11"/>
        <color theme="1"/>
        <rFont val="Calibri"/>
        <family val="2"/>
        <scheme val="minor"/>
      </rPr>
      <t/>
    </r>
  </si>
  <si>
    <t>https://www.aspher.org/download/638/final_eligible_budget-618578-annex-iii.pdf</t>
  </si>
  <si>
    <t>Payment schedule:</t>
  </si>
  <si>
    <t>#1</t>
  </si>
  <si>
    <t>#2</t>
  </si>
  <si>
    <t>After Y2 of the project</t>
  </si>
  <si>
    <t>At the start of the project</t>
  </si>
  <si>
    <t>#3</t>
  </si>
  <si>
    <t>With the final reporting</t>
  </si>
  <si>
    <t>Balance payment</t>
  </si>
  <si>
    <t>up to</t>
  </si>
  <si>
    <t xml:space="preserve">Initial payment to partners </t>
  </si>
  <si>
    <t>Date</t>
  </si>
  <si>
    <t>ASPHER</t>
  </si>
  <si>
    <t>Ashkelon Academic College</t>
  </si>
  <si>
    <t>Hebrew University of Jerusalem</t>
  </si>
  <si>
    <t>University College Cork</t>
  </si>
  <si>
    <t>Amount</t>
  </si>
  <si>
    <t>University of Haifa</t>
  </si>
  <si>
    <t>Jagiellonian University</t>
  </si>
  <si>
    <t>IAPHP</t>
  </si>
  <si>
    <t>Swedish Red Cross University College</t>
  </si>
  <si>
    <t>Ben-Gurion University of the Negev</t>
  </si>
  <si>
    <t>Maastricht University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</si>
  <si>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</si>
  <si>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</si>
  <si>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</si>
  <si>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</si>
  <si>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</si>
  <si>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</si>
  <si>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</si>
  <si>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</si>
  <si>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</si>
  <si>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</si>
  <si>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-</t>
  </si>
  <si>
    <t>31-08-2021</t>
  </si>
  <si>
    <t>14-10-2021</t>
  </si>
  <si>
    <t>29-04-2021</t>
  </si>
  <si>
    <t>21-04-2021</t>
  </si>
  <si>
    <t>Staff Costs</t>
  </si>
  <si>
    <t>Travel Costs</t>
  </si>
  <si>
    <t>Costs of Stay</t>
  </si>
  <si>
    <t>Equipment Costs</t>
  </si>
  <si>
    <t>Subcontracting</t>
  </si>
  <si>
    <t>Total</t>
  </si>
  <si>
    <t>%</t>
  </si>
  <si>
    <t>Project funds left (#1 payment)</t>
  </si>
  <si>
    <t>Project events and activities timeline</t>
  </si>
  <si>
    <t>Activities</t>
  </si>
  <si>
    <t>Y1M1</t>
  </si>
  <si>
    <t>Y1M2</t>
  </si>
  <si>
    <t>Y1M3</t>
  </si>
  <si>
    <t>Y1M4</t>
  </si>
  <si>
    <t>Y1M5</t>
  </si>
  <si>
    <t>Y1M6</t>
  </si>
  <si>
    <t>Y1M7</t>
  </si>
  <si>
    <t>Y1M8</t>
  </si>
  <si>
    <t>Y1M9</t>
  </si>
  <si>
    <t>Y1M10</t>
  </si>
  <si>
    <t>Y1M11</t>
  </si>
  <si>
    <t>Y1M12</t>
  </si>
  <si>
    <t>Y2M1</t>
  </si>
  <si>
    <t>Y2M2</t>
  </si>
  <si>
    <t>Y2M3</t>
  </si>
  <si>
    <t>Y2M4</t>
  </si>
  <si>
    <t>Y2M5</t>
  </si>
  <si>
    <t>Y2M6</t>
  </si>
  <si>
    <t>Y2M7</t>
  </si>
  <si>
    <t>Y2M8</t>
  </si>
  <si>
    <t>Y2M9</t>
  </si>
  <si>
    <t>Y2M10</t>
  </si>
  <si>
    <t>Y2M11</t>
  </si>
  <si>
    <t>Y2M12</t>
  </si>
  <si>
    <t>Y3M1</t>
  </si>
  <si>
    <t>Y3M2</t>
  </si>
  <si>
    <t>Y3M3</t>
  </si>
  <si>
    <t>Y3M4</t>
  </si>
  <si>
    <t>Y3M5</t>
  </si>
  <si>
    <t>Y3M6</t>
  </si>
  <si>
    <t>Y3M7</t>
  </si>
  <si>
    <t>Y3M8</t>
  </si>
  <si>
    <t>Y3M9</t>
  </si>
  <si>
    <t>Y3M10</t>
  </si>
  <si>
    <t>Y3M11</t>
  </si>
  <si>
    <t>Y3M12</t>
  </si>
  <si>
    <t>WP1 Management</t>
  </si>
  <si>
    <t>WP2 Field Qualifications</t>
  </si>
  <si>
    <t>WP3 Schools &amp; Programmes</t>
  </si>
  <si>
    <t>WP4 Workforce Adaption</t>
  </si>
  <si>
    <t>WP5 Leadership Capacity Building</t>
  </si>
  <si>
    <t>WP6 Stakeholder Engagement</t>
  </si>
  <si>
    <t>WP7 Dissemination</t>
  </si>
  <si>
    <t>WP8 Quality Plan</t>
  </si>
  <si>
    <t>ASPHER D&amp;D</t>
  </si>
  <si>
    <t>Interim EC - online</t>
  </si>
  <si>
    <t>Key</t>
  </si>
  <si>
    <t>Duration of WP activity</t>
  </si>
  <si>
    <t>Activity held, but no physical meeting</t>
  </si>
  <si>
    <t>Kickoff report</t>
  </si>
  <si>
    <t>Partnership agreement</t>
  </si>
  <si>
    <t>Activity held/completed</t>
  </si>
  <si>
    <t>Meeting report</t>
  </si>
  <si>
    <t>Project Intranet</t>
  </si>
  <si>
    <t>Survey of IL Health System</t>
  </si>
  <si>
    <t>Survey Instrument</t>
  </si>
  <si>
    <t>Survey of IL HEIs</t>
  </si>
  <si>
    <t>Development of PHI Reference Framework</t>
  </si>
  <si>
    <t>Project website</t>
  </si>
  <si>
    <t>Maintain website</t>
  </si>
  <si>
    <t>Added event</t>
  </si>
  <si>
    <t>EUPHW online</t>
  </si>
  <si>
    <t>Minutes</t>
  </si>
  <si>
    <t>Election of EC</t>
  </si>
  <si>
    <t>BE 4D Kickoff</t>
  </si>
  <si>
    <t>IE 4D Partners meeting</t>
  </si>
  <si>
    <t>Y1 report</t>
  </si>
  <si>
    <t>Y2 report</t>
  </si>
  <si>
    <t>Survey Report</t>
  </si>
  <si>
    <t>PHIRF online tool</t>
  </si>
  <si>
    <t>PHI Practical placement scheme</t>
  </si>
  <si>
    <t>Development of Leadership Academy</t>
  </si>
  <si>
    <t>Training Manual</t>
  </si>
  <si>
    <t>Set up PHW Register</t>
  </si>
  <si>
    <t>Campaign Plan</t>
  </si>
  <si>
    <t>Campaign Stories</t>
  </si>
  <si>
    <t>Campaign Happening, IAPHP Conf</t>
  </si>
  <si>
    <t>PHW Register</t>
  </si>
  <si>
    <t>IAPHP Conference</t>
  </si>
  <si>
    <t>IL 2D EC meeting</t>
  </si>
  <si>
    <t>Y1 EC Report</t>
  </si>
  <si>
    <t>Interim EC online</t>
  </si>
  <si>
    <t>PL 1D Interim EC</t>
  </si>
  <si>
    <t>Final report</t>
  </si>
  <si>
    <t>Practical Placement scheme and development of Career fair</t>
  </si>
  <si>
    <t>Career fair</t>
  </si>
  <si>
    <t>IL 2D Final Pilot</t>
  </si>
  <si>
    <t>Report from pilots</t>
  </si>
  <si>
    <t>Report from final pilot</t>
  </si>
  <si>
    <t>Report from campaign</t>
  </si>
  <si>
    <t>EPH Pre conference</t>
  </si>
  <si>
    <t>PHR supplement</t>
  </si>
  <si>
    <t>SE 2D EC meeting</t>
  </si>
  <si>
    <t>Y2 EC Report</t>
  </si>
  <si>
    <t>NL 2D EC meeting</t>
  </si>
  <si>
    <t>Final EC Report</t>
  </si>
  <si>
    <t>Activity/Meeting yet to be completed involving travel</t>
  </si>
  <si>
    <t>Activity/meeting yet to be completed not involving travel</t>
  </si>
  <si>
    <t xml:space="preserve">DISTRIBUTION OF THE GRANT BY THE ORGANISATION (in EUR) based on the updated budget 12-2021 </t>
  </si>
  <si>
    <t>EPH online</t>
  </si>
  <si>
    <t>IL 3D W mtg, AAC &amp; HUJI</t>
  </si>
  <si>
    <t>SEEEPHI account current balance:</t>
  </si>
  <si>
    <t>Newsletter</t>
  </si>
  <si>
    <t>PL 4D Partners mtg</t>
  </si>
  <si>
    <t>SE 4D Partners mtg</t>
  </si>
  <si>
    <t>NL 4D Partners mtg</t>
  </si>
  <si>
    <t>Organization of practical placement schemes</t>
  </si>
  <si>
    <t>IL 4d W mtg, Haifa</t>
  </si>
  <si>
    <t>IL 4D W mtg, BGU</t>
  </si>
  <si>
    <t>IL 2D each Pilot of Leadership Academy 5+1</t>
  </si>
  <si>
    <t>Evaluation &amp; adaption of Leadersip Academy</t>
  </si>
  <si>
    <t>Dpt of IAMPH campaign</t>
  </si>
  <si>
    <t>IL 3D W mtg, IAPHP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</si>
</sst>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2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2C363A"/>
      <name val="Calibri"/>
      <family val="2"/>
      <scheme val="minor"/>
    </font>
    <font>
      <sz val="11"/>
      <color rgb="FF2C363A"/>
      <name val="Calibri"/>
      <family val="2"/>
    </font>
    <font>
      <sz val="11"/>
      <name val="Calibri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222222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3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Dashed">
        <color auto="1"/>
      </left>
      <right/>
      <top style="thin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 style="thin">
        <color auto="1"/>
      </top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/>
      <diagonal/>
    </border>
    <border>
      <left/>
      <right style="mediumDashed">
        <color auto="1"/>
      </right>
      <top/>
      <bottom style="thin">
        <color auto="1"/>
      </bottom>
      <diagonal/>
    </border>
  </borders>
  <cellStyleXfs count="99">
    <xf numFmtId="0" fontId="0" fillId="0" borderId="0"/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3" fillId="0" borderId="0" xfId="1"/>
    <xf numFmtId="164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164" fontId="0" fillId="0" borderId="0" xfId="0" applyNumberFormat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3" borderId="0" xfId="0" applyNumberFormat="1" applyFill="1" applyAlignment="1">
      <alignment vertical="center"/>
    </xf>
    <xf numFmtId="164" fontId="0" fillId="2" borderId="0" xfId="0" applyNumberFormat="1" applyFill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64" fontId="0" fillId="0" borderId="0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9" fontId="0" fillId="2" borderId="0" xfId="0" applyNumberFormat="1" applyFill="1" applyAlignment="1">
      <alignment vertical="center"/>
    </xf>
    <xf numFmtId="164" fontId="0" fillId="2" borderId="0" xfId="0" applyNumberFormat="1" applyFill="1" applyAlignment="1">
      <alignment horizontal="right" vertical="center"/>
    </xf>
    <xf numFmtId="164" fontId="0" fillId="4" borderId="0" xfId="0" applyNumberFormat="1" applyFill="1" applyAlignment="1">
      <alignment vertical="center"/>
    </xf>
    <xf numFmtId="2" fontId="0" fillId="2" borderId="0" xfId="0" applyNumberFormat="1" applyFill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12" fillId="9" borderId="4" xfId="0" applyFont="1" applyFill="1" applyBorder="1" applyAlignment="1">
      <alignment horizontal="left" vertical="center"/>
    </xf>
    <xf numFmtId="0" fontId="12" fillId="9" borderId="5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8" borderId="0" xfId="0" applyFill="1" applyBorder="1" applyAlignment="1">
      <alignment vertical="center" wrapText="1"/>
    </xf>
    <xf numFmtId="0" fontId="0" fillId="7" borderId="0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8" borderId="0" xfId="0" applyFill="1" applyAlignment="1">
      <alignment vertical="center" wrapText="1"/>
    </xf>
    <xf numFmtId="0" fontId="13" fillId="8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3" fillId="12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3" fillId="8" borderId="0" xfId="0" applyFont="1" applyFill="1" applyBorder="1" applyAlignment="1">
      <alignment vertical="center" wrapText="1"/>
    </xf>
    <xf numFmtId="0" fontId="13" fillId="8" borderId="0" xfId="0" applyFont="1" applyFill="1" applyBorder="1" applyAlignment="1">
      <alignment vertical="center"/>
    </xf>
    <xf numFmtId="164" fontId="15" fillId="14" borderId="0" xfId="0" applyNumberFormat="1" applyFont="1" applyFill="1" applyAlignment="1">
      <alignment vertical="center"/>
    </xf>
    <xf numFmtId="164" fontId="13" fillId="14" borderId="0" xfId="0" applyNumberFormat="1" applyFont="1" applyFill="1" applyAlignment="1">
      <alignment vertical="center"/>
    </xf>
    <xf numFmtId="0" fontId="13" fillId="14" borderId="0" xfId="0" applyFont="1" applyFill="1" applyAlignment="1">
      <alignment vertical="center"/>
    </xf>
    <xf numFmtId="0" fontId="0" fillId="15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12" fillId="9" borderId="9" xfId="0" applyFont="1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164" fontId="0" fillId="14" borderId="0" xfId="0" applyNumberFormat="1" applyFill="1" applyAlignment="1">
      <alignment vertical="center"/>
    </xf>
    <xf numFmtId="0" fontId="13" fillId="6" borderId="0" xfId="0" applyFont="1" applyFill="1" applyAlignment="1">
      <alignment vertical="center" wrapText="1"/>
    </xf>
    <xf numFmtId="0" fontId="13" fillId="6" borderId="0" xfId="0" applyFont="1" applyFill="1" applyBorder="1" applyAlignment="1">
      <alignment vertical="center" wrapText="1"/>
    </xf>
    <xf numFmtId="164" fontId="16" fillId="15" borderId="0" xfId="0" applyNumberFormat="1" applyFont="1" applyFill="1" applyAlignment="1">
      <alignment horizontal="right" vertical="center"/>
    </xf>
    <xf numFmtId="164" fontId="17" fillId="15" borderId="0" xfId="0" applyNumberFormat="1" applyFont="1" applyFill="1" applyAlignment="1">
      <alignment vertical="center"/>
    </xf>
    <xf numFmtId="0" fontId="13" fillId="7" borderId="0" xfId="0" applyFont="1" applyFill="1" applyAlignment="1">
      <alignment vertical="center" wrapText="1"/>
    </xf>
    <xf numFmtId="0" fontId="13" fillId="7" borderId="0" xfId="0" applyFont="1" applyFill="1" applyBorder="1" applyAlignment="1">
      <alignment vertical="center" wrapText="1"/>
    </xf>
    <xf numFmtId="0" fontId="13" fillId="7" borderId="0" xfId="0" applyFont="1" applyFill="1" applyBorder="1" applyAlignment="1">
      <alignment vertical="center"/>
    </xf>
    <xf numFmtId="0" fontId="13" fillId="12" borderId="0" xfId="0" applyFont="1" applyFill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15" borderId="0" xfId="0" applyFont="1" applyFill="1" applyAlignment="1">
      <alignment vertical="center"/>
    </xf>
    <xf numFmtId="0" fontId="13" fillId="5" borderId="2" xfId="0" applyFont="1" applyFill="1" applyBorder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5" borderId="7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vertical="center" wrapText="1"/>
    </xf>
    <xf numFmtId="0" fontId="13" fillId="7" borderId="2" xfId="0" applyFont="1" applyFill="1" applyBorder="1" applyAlignment="1">
      <alignment vertical="center" wrapText="1"/>
    </xf>
    <xf numFmtId="0" fontId="18" fillId="10" borderId="0" xfId="0" applyFont="1" applyFill="1" applyBorder="1" applyAlignment="1">
      <alignment vertical="center" wrapText="1"/>
    </xf>
    <xf numFmtId="0" fontId="13" fillId="12" borderId="0" xfId="0" applyFont="1" applyFill="1" applyBorder="1" applyAlignment="1">
      <alignment vertical="center" wrapText="1"/>
    </xf>
    <xf numFmtId="0" fontId="13" fillId="11" borderId="0" xfId="0" applyFont="1" applyFill="1" applyBorder="1" applyAlignment="1">
      <alignment vertical="center" wrapText="1"/>
    </xf>
    <xf numFmtId="0" fontId="13" fillId="12" borderId="1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18" fillId="13" borderId="0" xfId="0" applyFont="1" applyFill="1" applyAlignment="1">
      <alignment vertical="center" wrapText="1"/>
    </xf>
    <xf numFmtId="0" fontId="13" fillId="7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7" borderId="2" xfId="0" applyFont="1" applyFill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3" fillId="5" borderId="10" xfId="0" applyFont="1" applyFill="1" applyBorder="1" applyAlignment="1">
      <alignment vertical="center" wrapText="1"/>
    </xf>
  </cellXfs>
  <cellStyles count="99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pher.org/download/638/final_eligible_budget-618578-annex-iii.pdf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6"/>
  <sheetViews>
    <sheetView tabSelected="1" topLeftCell="A24" workbookViewId="0">
      <selection activeCell="C59" sqref="C59"/>
    </sheetView>
  </sheetViews>
  <sheetFormatPr baseColWidth="10" defaultColWidth="8.83203125" defaultRowHeight="14" x14ac:dyDescent="0"/>
  <cols>
    <col min="2" max="2" width="31.83203125" bestFit="1" customWidth="1"/>
    <col min="3" max="8" width="15.1640625" customWidth="1"/>
    <col min="10" max="10" width="11.33203125" bestFit="1" customWidth="1"/>
  </cols>
  <sheetData>
    <row r="1" spans="1:7" ht="18">
      <c r="A1" s="1" t="s">
        <v>0</v>
      </c>
    </row>
    <row r="2" spans="1:7" ht="18">
      <c r="A2" s="1" t="s">
        <v>1</v>
      </c>
    </row>
    <row r="4" spans="1:7">
      <c r="A4" t="s">
        <v>2</v>
      </c>
    </row>
    <row r="6" spans="1:7">
      <c r="A6" t="s">
        <v>3</v>
      </c>
      <c r="D6" s="3"/>
      <c r="E6" s="5">
        <v>886907.77</v>
      </c>
    </row>
    <row r="7" spans="1:7">
      <c r="A7" s="2" t="s">
        <v>4</v>
      </c>
    </row>
    <row r="9" spans="1:7" s="8" customFormat="1" ht="17" customHeight="1">
      <c r="A9" s="6" t="s">
        <v>5</v>
      </c>
      <c r="B9" s="6"/>
      <c r="C9" s="6"/>
      <c r="D9" s="6"/>
      <c r="E9" s="6"/>
    </row>
    <row r="10" spans="1:7" s="8" customFormat="1" ht="17" customHeight="1">
      <c r="A10" s="8" t="s">
        <v>6</v>
      </c>
      <c r="B10" s="8" t="s">
        <v>9</v>
      </c>
      <c r="C10" s="12">
        <v>0.5</v>
      </c>
      <c r="E10" s="9">
        <f>0.5*E6</f>
        <v>443453.88500000001</v>
      </c>
    </row>
    <row r="11" spans="1:7" s="8" customFormat="1" ht="17" customHeight="1">
      <c r="A11" s="8" t="s">
        <v>7</v>
      </c>
      <c r="B11" s="8" t="s">
        <v>8</v>
      </c>
      <c r="C11" s="12">
        <v>0.4</v>
      </c>
      <c r="E11" s="9">
        <f>0.4*E6</f>
        <v>354763.10800000001</v>
      </c>
    </row>
    <row r="12" spans="1:7" s="8" customFormat="1" ht="17" customHeight="1">
      <c r="A12" s="8" t="s">
        <v>10</v>
      </c>
      <c r="B12" s="8" t="s">
        <v>11</v>
      </c>
      <c r="C12" s="8" t="s">
        <v>12</v>
      </c>
      <c r="D12" s="13" t="s">
        <v>13</v>
      </c>
      <c r="E12" s="9">
        <f>0.1*E6</f>
        <v>88690.777000000002</v>
      </c>
    </row>
    <row r="13" spans="1:7">
      <c r="D13" s="4"/>
      <c r="E13" s="5"/>
    </row>
    <row r="14" spans="1:7" s="8" customFormat="1" ht="17" customHeight="1">
      <c r="A14" s="6" t="s">
        <v>14</v>
      </c>
      <c r="B14" s="6"/>
      <c r="C14" s="16">
        <v>0.25</v>
      </c>
      <c r="D14" s="7" t="s">
        <v>15</v>
      </c>
      <c r="E14" s="17" t="s">
        <v>20</v>
      </c>
    </row>
    <row r="15" spans="1:7" s="8" customFormat="1" ht="17" customHeight="1">
      <c r="A15" s="8" t="s">
        <v>27</v>
      </c>
      <c r="B15" s="8" t="s">
        <v>16</v>
      </c>
      <c r="D15" s="13" t="s">
        <v>37</v>
      </c>
      <c r="E15" s="9">
        <v>27775.19</v>
      </c>
    </row>
    <row r="16" spans="1:7" s="8" customFormat="1" ht="17" customHeight="1">
      <c r="A16" s="8" t="s">
        <v>28</v>
      </c>
      <c r="B16" s="8" t="s">
        <v>17</v>
      </c>
      <c r="D16" s="13" t="s">
        <v>41</v>
      </c>
      <c r="E16" s="14">
        <v>25968.5</v>
      </c>
      <c r="G16" s="9"/>
    </row>
    <row r="17" spans="1:10" s="8" customFormat="1" ht="17" customHeight="1">
      <c r="A17" s="8" t="s">
        <v>29</v>
      </c>
      <c r="B17" s="8" t="s">
        <v>18</v>
      </c>
      <c r="D17" s="13" t="s">
        <v>40</v>
      </c>
      <c r="E17" s="14">
        <v>25302</v>
      </c>
    </row>
    <row r="18" spans="1:10" s="8" customFormat="1" ht="17" customHeight="1">
      <c r="A18" s="8" t="s">
        <v>30</v>
      </c>
      <c r="B18" s="8" t="s">
        <v>19</v>
      </c>
      <c r="D18" s="13" t="s">
        <v>39</v>
      </c>
      <c r="E18" s="14">
        <v>17240</v>
      </c>
    </row>
    <row r="19" spans="1:10" s="8" customFormat="1" ht="17" customHeight="1">
      <c r="A19" s="8" t="s">
        <v>31</v>
      </c>
      <c r="B19" s="8" t="s">
        <v>21</v>
      </c>
      <c r="D19" s="13" t="s">
        <v>40</v>
      </c>
      <c r="E19" s="14">
        <v>26427</v>
      </c>
    </row>
    <row r="20" spans="1:10" s="8" customFormat="1" ht="17" customHeight="1">
      <c r="A20" s="8" t="s">
        <v>32</v>
      </c>
      <c r="B20" s="8" t="s">
        <v>22</v>
      </c>
      <c r="D20" s="13" t="s">
        <v>41</v>
      </c>
      <c r="E20" s="14">
        <v>16763</v>
      </c>
    </row>
    <row r="21" spans="1:10" s="8" customFormat="1" ht="17" customHeight="1">
      <c r="A21" s="8" t="s">
        <v>33</v>
      </c>
      <c r="B21" s="8" t="s">
        <v>23</v>
      </c>
      <c r="D21" s="13" t="s">
        <v>41</v>
      </c>
      <c r="E21" s="14">
        <v>19012.5</v>
      </c>
    </row>
    <row r="22" spans="1:10" s="8" customFormat="1" ht="17" customHeight="1">
      <c r="A22" s="8" t="s">
        <v>34</v>
      </c>
      <c r="B22" s="8" t="s">
        <v>24</v>
      </c>
      <c r="D22" s="13" t="s">
        <v>38</v>
      </c>
      <c r="E22" s="14">
        <v>15275</v>
      </c>
    </row>
    <row r="23" spans="1:10" s="8" customFormat="1" ht="17" customHeight="1">
      <c r="A23" s="8" t="s">
        <v>35</v>
      </c>
      <c r="B23" s="8" t="s">
        <v>25</v>
      </c>
      <c r="D23" s="13" t="s">
        <v>41</v>
      </c>
      <c r="E23" s="14">
        <v>29950</v>
      </c>
    </row>
    <row r="24" spans="1:10" s="8" customFormat="1" ht="17" customHeight="1">
      <c r="A24" s="8" t="s">
        <v>36</v>
      </c>
      <c r="B24" s="8" t="s">
        <v>26</v>
      </c>
      <c r="D24" s="13" t="s">
        <v>41</v>
      </c>
      <c r="E24" s="15">
        <v>18013.75</v>
      </c>
    </row>
    <row r="25" spans="1:10" s="8" customFormat="1" ht="17" customHeight="1">
      <c r="D25" s="13"/>
      <c r="E25" s="9">
        <f>SUM(E15:E24)</f>
        <v>221726.94</v>
      </c>
      <c r="F25" s="9"/>
    </row>
    <row r="26" spans="1:10" s="8" customFormat="1" ht="17" customHeight="1">
      <c r="A26" s="6"/>
      <c r="B26" s="6" t="s">
        <v>49</v>
      </c>
      <c r="C26" s="6"/>
      <c r="D26" s="7"/>
      <c r="E26" s="11">
        <f>E10-E25</f>
        <v>221726.94500000001</v>
      </c>
      <c r="F26" s="9"/>
    </row>
    <row r="27" spans="1:10">
      <c r="A27" s="4"/>
    </row>
    <row r="28" spans="1:10" ht="18">
      <c r="A28" s="1" t="s">
        <v>150</v>
      </c>
    </row>
    <row r="30" spans="1:10" s="8" customFormat="1" ht="17" customHeight="1">
      <c r="A30" s="6"/>
      <c r="B30" s="6"/>
      <c r="C30" s="7" t="s">
        <v>42</v>
      </c>
      <c r="D30" s="7" t="s">
        <v>43</v>
      </c>
      <c r="E30" s="7" t="s">
        <v>44</v>
      </c>
      <c r="F30" s="7" t="s">
        <v>45</v>
      </c>
      <c r="G30" s="7" t="s">
        <v>46</v>
      </c>
      <c r="H30" s="7" t="s">
        <v>47</v>
      </c>
    </row>
    <row r="31" spans="1:10" s="8" customFormat="1" ht="17" customHeight="1">
      <c r="A31" s="8" t="s">
        <v>27</v>
      </c>
      <c r="B31" s="8" t="s">
        <v>16</v>
      </c>
      <c r="C31" s="9">
        <v>54175</v>
      </c>
      <c r="D31" s="10">
        <f>8975-(2*530)</f>
        <v>7915</v>
      </c>
      <c r="E31" s="10">
        <f>11760-(2*240)</f>
        <v>11280</v>
      </c>
      <c r="F31" s="9">
        <v>0</v>
      </c>
      <c r="G31" s="18">
        <f>37500-1309.23</f>
        <v>36190.769999999997</v>
      </c>
      <c r="H31" s="11">
        <f>SUM(C31:G31)</f>
        <v>109560.76999999999</v>
      </c>
      <c r="J31" s="9"/>
    </row>
    <row r="32" spans="1:10" s="8" customFormat="1" ht="17" customHeight="1">
      <c r="A32" s="8" t="s">
        <v>28</v>
      </c>
      <c r="B32" s="8" t="s">
        <v>17</v>
      </c>
      <c r="C32" s="10">
        <f>33884-6678</f>
        <v>27206</v>
      </c>
      <c r="D32" s="9">
        <v>18280</v>
      </c>
      <c r="E32" s="9">
        <v>23710</v>
      </c>
      <c r="F32" s="9">
        <v>20500</v>
      </c>
      <c r="G32" s="9">
        <v>7500</v>
      </c>
      <c r="H32" s="11">
        <f t="shared" ref="H32:H40" si="0">SUM(C32:G32)</f>
        <v>97196</v>
      </c>
      <c r="J32" s="9"/>
    </row>
    <row r="33" spans="1:8" s="8" customFormat="1" ht="17" customHeight="1">
      <c r="A33" s="8" t="s">
        <v>29</v>
      </c>
      <c r="B33" s="8" t="s">
        <v>18</v>
      </c>
      <c r="C33" s="9">
        <v>30638</v>
      </c>
      <c r="D33" s="9">
        <v>18860</v>
      </c>
      <c r="E33" s="9">
        <v>23710</v>
      </c>
      <c r="F33" s="9">
        <v>20500</v>
      </c>
      <c r="G33" s="9">
        <v>7500</v>
      </c>
      <c r="H33" s="11">
        <f t="shared" si="0"/>
        <v>101208</v>
      </c>
    </row>
    <row r="34" spans="1:8" s="8" customFormat="1" ht="17" customHeight="1">
      <c r="A34" s="8" t="s">
        <v>30</v>
      </c>
      <c r="B34" s="8" t="s">
        <v>19</v>
      </c>
      <c r="C34" s="9">
        <v>38320</v>
      </c>
      <c r="D34" s="10">
        <f>16960+(2*530)</f>
        <v>18020</v>
      </c>
      <c r="E34" s="10">
        <f>13680+(2*240)</f>
        <v>14160</v>
      </c>
      <c r="F34" s="9">
        <v>0</v>
      </c>
      <c r="G34" s="9">
        <v>0</v>
      </c>
      <c r="H34" s="11">
        <f t="shared" si="0"/>
        <v>70500</v>
      </c>
    </row>
    <row r="35" spans="1:8" s="8" customFormat="1" ht="17" customHeight="1">
      <c r="A35" s="8" t="s">
        <v>31</v>
      </c>
      <c r="B35" s="8" t="s">
        <v>21</v>
      </c>
      <c r="C35" s="9">
        <v>30638</v>
      </c>
      <c r="D35" s="9">
        <v>20140</v>
      </c>
      <c r="E35" s="9">
        <v>24430</v>
      </c>
      <c r="F35" s="9">
        <v>30500</v>
      </c>
      <c r="G35" s="9">
        <v>0</v>
      </c>
      <c r="H35" s="11">
        <f t="shared" si="0"/>
        <v>105708</v>
      </c>
    </row>
    <row r="36" spans="1:8" s="8" customFormat="1" ht="17" customHeight="1">
      <c r="A36" s="8" t="s">
        <v>32</v>
      </c>
      <c r="B36" s="8" t="s">
        <v>22</v>
      </c>
      <c r="C36" s="9">
        <v>17782</v>
      </c>
      <c r="D36" s="9">
        <v>10710</v>
      </c>
      <c r="E36" s="9">
        <v>13560</v>
      </c>
      <c r="F36" s="9">
        <v>0</v>
      </c>
      <c r="G36" s="9">
        <v>25000</v>
      </c>
      <c r="H36" s="11">
        <f t="shared" si="0"/>
        <v>67052</v>
      </c>
    </row>
    <row r="37" spans="1:8" s="8" customFormat="1" ht="17" customHeight="1">
      <c r="A37" s="8" t="s">
        <v>33</v>
      </c>
      <c r="B37" s="8" t="s">
        <v>23</v>
      </c>
      <c r="C37" s="9">
        <v>32840</v>
      </c>
      <c r="D37" s="9">
        <v>13670</v>
      </c>
      <c r="E37" s="9">
        <v>17040</v>
      </c>
      <c r="F37" s="18">
        <v>0</v>
      </c>
      <c r="G37" s="9">
        <v>12500</v>
      </c>
      <c r="H37" s="11">
        <f>SUM(C37:G37)</f>
        <v>76050</v>
      </c>
    </row>
    <row r="38" spans="1:8" s="8" customFormat="1" ht="17" customHeight="1">
      <c r="A38" s="8" t="s">
        <v>34</v>
      </c>
      <c r="B38" s="8" t="s">
        <v>24</v>
      </c>
      <c r="C38" s="9">
        <v>38320</v>
      </c>
      <c r="D38" s="9">
        <v>10780</v>
      </c>
      <c r="E38" s="9">
        <v>12000</v>
      </c>
      <c r="F38" s="9">
        <v>0</v>
      </c>
      <c r="G38" s="9">
        <v>0</v>
      </c>
      <c r="H38" s="11">
        <f t="shared" si="0"/>
        <v>61100</v>
      </c>
    </row>
    <row r="39" spans="1:8" s="8" customFormat="1" ht="17" customHeight="1">
      <c r="A39" s="8" t="s">
        <v>35</v>
      </c>
      <c r="B39" s="8" t="s">
        <v>25</v>
      </c>
      <c r="C39" s="10">
        <f>33030+6678</f>
        <v>39708</v>
      </c>
      <c r="D39" s="9">
        <v>18760</v>
      </c>
      <c r="E39" s="9">
        <v>22510</v>
      </c>
      <c r="F39" s="9">
        <v>45500</v>
      </c>
      <c r="G39" s="9">
        <v>0</v>
      </c>
      <c r="H39" s="11">
        <f t="shared" si="0"/>
        <v>126478</v>
      </c>
    </row>
    <row r="40" spans="1:8" s="8" customFormat="1" ht="17" customHeight="1">
      <c r="A40" s="8" t="s">
        <v>36</v>
      </c>
      <c r="B40" s="8" t="s">
        <v>26</v>
      </c>
      <c r="C40" s="9">
        <v>43260</v>
      </c>
      <c r="D40" s="9">
        <v>14275</v>
      </c>
      <c r="E40" s="9">
        <v>14520</v>
      </c>
      <c r="F40" s="9">
        <v>0</v>
      </c>
      <c r="G40" s="9">
        <v>0</v>
      </c>
      <c r="H40" s="11">
        <f t="shared" si="0"/>
        <v>72055</v>
      </c>
    </row>
    <row r="41" spans="1:8" s="8" customFormat="1" ht="17" customHeight="1">
      <c r="A41" s="6" t="s">
        <v>47</v>
      </c>
      <c r="B41" s="6"/>
      <c r="C41" s="11">
        <f t="shared" ref="C41:H41" si="1">SUM(C31:C40)</f>
        <v>352887</v>
      </c>
      <c r="D41" s="11">
        <f t="shared" si="1"/>
        <v>151410</v>
      </c>
      <c r="E41" s="11">
        <f t="shared" si="1"/>
        <v>176920</v>
      </c>
      <c r="F41" s="11">
        <f t="shared" si="1"/>
        <v>117000</v>
      </c>
      <c r="G41" s="11">
        <f t="shared" si="1"/>
        <v>88690.76999999999</v>
      </c>
      <c r="H41" s="11">
        <f t="shared" si="1"/>
        <v>886907.77</v>
      </c>
    </row>
    <row r="42" spans="1:8" s="8" customFormat="1" ht="17" customHeight="1">
      <c r="A42" s="6" t="s">
        <v>48</v>
      </c>
      <c r="B42" s="6"/>
      <c r="C42" s="19">
        <f>(C41*100)/H41</f>
        <v>39.788466392621636</v>
      </c>
      <c r="D42" s="19">
        <f>(D41*100)/H41</f>
        <v>17.071673642006768</v>
      </c>
      <c r="E42" s="19">
        <f>(E41*100)/H41</f>
        <v>19.947959188586204</v>
      </c>
      <c r="F42" s="19">
        <f>(F41*100)/H41</f>
        <v>13.191901566044461</v>
      </c>
      <c r="G42" s="19">
        <f>(G41*100)/H41</f>
        <v>9.9999992107409295</v>
      </c>
      <c r="H42" s="19">
        <f>(H41*100)/H41</f>
        <v>100</v>
      </c>
    </row>
    <row r="46" spans="1:8">
      <c r="B46" s="20"/>
    </row>
    <row r="47" spans="1:8">
      <c r="B47" s="21"/>
    </row>
    <row r="48" spans="1:8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0"/>
    </row>
    <row r="54" spans="2:2">
      <c r="B54" s="22"/>
    </row>
    <row r="55" spans="2:2">
      <c r="B55" s="22"/>
    </row>
    <row r="56" spans="2:2">
      <c r="B56" s="22"/>
    </row>
  </sheetData>
  <hyperlinks>
    <hyperlink ref="A7" r:id="rId1"/>
  </hyperlinks>
  <pageMargins left="0.7" right="0.7" top="0.75" bottom="0.75" header="0.3" footer="0.3"/>
  <pageSetup paperSize="9" orientation="portrait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="80" zoomScaleNormal="80" zoomScalePageLayoutView="80" workbookViewId="0"/>
  </sheetViews>
  <sheetFormatPr baseColWidth="10" defaultColWidth="10.83203125" defaultRowHeight="14" x14ac:dyDescent="0"/>
  <cols>
    <col min="1" max="1" width="48.5" bestFit="1" customWidth="1"/>
    <col min="4" max="6" width="11.6640625" bestFit="1" customWidth="1"/>
    <col min="10" max="10" width="11.6640625" bestFit="1" customWidth="1"/>
    <col min="12" max="12" width="11.6640625" bestFit="1" customWidth="1"/>
  </cols>
  <sheetData>
    <row r="1" spans="1:37" s="8" customFormat="1" ht="17" customHeight="1">
      <c r="A1" s="23" t="s">
        <v>50</v>
      </c>
    </row>
    <row r="2" spans="1:37" s="8" customFormat="1" ht="17" customHeight="1">
      <c r="A2" s="23"/>
      <c r="B2" s="24"/>
      <c r="N2" s="24"/>
      <c r="Z2" s="24"/>
      <c r="AK2" s="61"/>
    </row>
    <row r="3" spans="1:37" s="8" customFormat="1" ht="25" customHeight="1">
      <c r="A3" s="25" t="s">
        <v>51</v>
      </c>
      <c r="B3" s="26" t="s">
        <v>52</v>
      </c>
      <c r="C3" s="27" t="s">
        <v>53</v>
      </c>
      <c r="D3" s="27" t="s">
        <v>54</v>
      </c>
      <c r="E3" s="27" t="s">
        <v>55</v>
      </c>
      <c r="F3" s="27" t="s">
        <v>56</v>
      </c>
      <c r="G3" s="27" t="s">
        <v>57</v>
      </c>
      <c r="H3" s="27" t="s">
        <v>58</v>
      </c>
      <c r="I3" s="27" t="s">
        <v>59</v>
      </c>
      <c r="J3" s="27" t="s">
        <v>60</v>
      </c>
      <c r="K3" s="27" t="s">
        <v>61</v>
      </c>
      <c r="L3" s="27" t="s">
        <v>62</v>
      </c>
      <c r="M3" s="27" t="s">
        <v>63</v>
      </c>
      <c r="N3" s="26" t="s">
        <v>64</v>
      </c>
      <c r="O3" s="27" t="s">
        <v>65</v>
      </c>
      <c r="P3" s="27" t="s">
        <v>66</v>
      </c>
      <c r="Q3" s="27" t="s">
        <v>67</v>
      </c>
      <c r="R3" s="27" t="s">
        <v>68</v>
      </c>
      <c r="S3" s="27" t="s">
        <v>69</v>
      </c>
      <c r="T3" s="27" t="s">
        <v>70</v>
      </c>
      <c r="U3" s="27" t="s">
        <v>71</v>
      </c>
      <c r="V3" s="27" t="s">
        <v>72</v>
      </c>
      <c r="W3" s="27" t="s">
        <v>73</v>
      </c>
      <c r="X3" s="27" t="s">
        <v>74</v>
      </c>
      <c r="Y3" s="27" t="s">
        <v>75</v>
      </c>
      <c r="Z3" s="26" t="s">
        <v>76</v>
      </c>
      <c r="AA3" s="27" t="s">
        <v>77</v>
      </c>
      <c r="AB3" s="27" t="s">
        <v>78</v>
      </c>
      <c r="AC3" s="27" t="s">
        <v>79</v>
      </c>
      <c r="AD3" s="27" t="s">
        <v>80</v>
      </c>
      <c r="AE3" s="27" t="s">
        <v>81</v>
      </c>
      <c r="AF3" s="27" t="s">
        <v>82</v>
      </c>
      <c r="AG3" s="27" t="s">
        <v>83</v>
      </c>
      <c r="AH3" s="27" t="s">
        <v>84</v>
      </c>
      <c r="AI3" s="27" t="s">
        <v>85</v>
      </c>
      <c r="AJ3" s="27" t="s">
        <v>86</v>
      </c>
      <c r="AK3" s="62" t="s">
        <v>87</v>
      </c>
    </row>
    <row r="4" spans="1:37" s="8" customFormat="1" ht="25" customHeight="1">
      <c r="A4" s="101" t="s">
        <v>88</v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80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0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95"/>
    </row>
    <row r="5" spans="1:37" s="8" customFormat="1" ht="25" customHeight="1">
      <c r="A5" s="101"/>
      <c r="B5" s="30"/>
      <c r="C5" s="68" t="s">
        <v>116</v>
      </c>
      <c r="D5" s="43" t="s">
        <v>101</v>
      </c>
      <c r="E5" s="43" t="s">
        <v>105</v>
      </c>
      <c r="F5" s="44"/>
      <c r="G5" s="43" t="s">
        <v>102</v>
      </c>
      <c r="H5" s="31"/>
      <c r="I5" s="31"/>
      <c r="J5" s="31"/>
      <c r="K5" s="31"/>
      <c r="L5" s="75" t="s">
        <v>117</v>
      </c>
      <c r="M5" s="72" t="s">
        <v>104</v>
      </c>
      <c r="N5" s="82"/>
      <c r="O5" s="44"/>
      <c r="P5" s="44"/>
      <c r="Q5" s="44"/>
      <c r="R5" s="44"/>
      <c r="S5" s="44"/>
      <c r="T5" s="44"/>
      <c r="U5" s="75" t="s">
        <v>155</v>
      </c>
      <c r="V5" s="72" t="s">
        <v>104</v>
      </c>
      <c r="W5" s="44"/>
      <c r="X5" s="44"/>
      <c r="Z5" s="82"/>
      <c r="AA5" s="75" t="s">
        <v>156</v>
      </c>
      <c r="AB5" s="72" t="s">
        <v>104</v>
      </c>
      <c r="AC5" s="44"/>
      <c r="AD5" s="44"/>
      <c r="AE5" s="44"/>
      <c r="AF5" s="44"/>
      <c r="AG5" s="44"/>
      <c r="AH5" s="44"/>
      <c r="AI5" s="96" t="s">
        <v>157</v>
      </c>
      <c r="AJ5" s="72" t="s">
        <v>104</v>
      </c>
      <c r="AK5" s="98"/>
    </row>
    <row r="6" spans="1:37" s="8" customFormat="1" ht="25" customHeight="1">
      <c r="A6" s="101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72" t="s">
        <v>118</v>
      </c>
      <c r="N6" s="82"/>
      <c r="O6" s="44"/>
      <c r="P6" s="44"/>
      <c r="Q6" s="44"/>
      <c r="R6" s="44"/>
      <c r="S6" s="44"/>
      <c r="T6" s="44"/>
      <c r="U6" s="44"/>
      <c r="V6" s="44"/>
      <c r="W6" s="44"/>
      <c r="X6" s="44"/>
      <c r="Y6" s="72" t="s">
        <v>119</v>
      </c>
      <c r="Z6" s="82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97" t="s">
        <v>135</v>
      </c>
    </row>
    <row r="7" spans="1:37" s="8" customFormat="1" ht="25" customHeight="1">
      <c r="A7" s="101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82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82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98"/>
    </row>
    <row r="8" spans="1:37" s="8" customFormat="1" ht="25" customHeight="1">
      <c r="A8" s="102" t="s">
        <v>89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83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35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64"/>
    </row>
    <row r="9" spans="1:37" s="8" customFormat="1" ht="25" customHeight="1">
      <c r="A9" s="103"/>
      <c r="B9" s="30"/>
      <c r="C9" s="37"/>
      <c r="D9" s="69" t="s">
        <v>152</v>
      </c>
      <c r="E9" s="55" t="s">
        <v>107</v>
      </c>
      <c r="F9" s="37"/>
      <c r="G9" s="37"/>
      <c r="H9" s="37"/>
      <c r="I9" s="37"/>
      <c r="J9" s="37"/>
      <c r="K9" s="69" t="s">
        <v>152</v>
      </c>
      <c r="L9" s="73" t="s">
        <v>120</v>
      </c>
      <c r="M9" s="37"/>
      <c r="N9" s="82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30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63"/>
    </row>
    <row r="10" spans="1:37" s="8" customFormat="1" ht="25" customHeight="1">
      <c r="A10" s="103"/>
      <c r="B10" s="30"/>
      <c r="C10" s="37"/>
      <c r="D10" s="37"/>
      <c r="E10" s="56" t="s">
        <v>106</v>
      </c>
      <c r="F10" s="38"/>
      <c r="G10" s="38"/>
      <c r="H10" s="38"/>
      <c r="I10" s="38"/>
      <c r="J10" s="38"/>
      <c r="K10" s="37"/>
      <c r="L10" s="37"/>
      <c r="M10" s="37"/>
      <c r="N10" s="82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30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63"/>
    </row>
    <row r="11" spans="1:37" s="8" customFormat="1" ht="25" customHeight="1">
      <c r="A11" s="104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86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40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65"/>
    </row>
    <row r="12" spans="1:37" s="8" customFormat="1" ht="25" customHeight="1">
      <c r="A12" s="101" t="s">
        <v>90</v>
      </c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82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30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63"/>
    </row>
    <row r="13" spans="1:37" s="8" customFormat="1" ht="25" customHeight="1">
      <c r="A13" s="101"/>
      <c r="B13" s="30"/>
      <c r="C13" s="31"/>
      <c r="D13" s="68" t="s">
        <v>152</v>
      </c>
      <c r="E13" s="43" t="s">
        <v>107</v>
      </c>
      <c r="F13" s="31"/>
      <c r="G13" s="31"/>
      <c r="H13" s="31"/>
      <c r="I13" s="31"/>
      <c r="J13" s="31"/>
      <c r="K13" s="68" t="s">
        <v>152</v>
      </c>
      <c r="L13" s="31"/>
      <c r="M13" s="72" t="s">
        <v>120</v>
      </c>
      <c r="N13" s="82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30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63"/>
    </row>
    <row r="14" spans="1:37" s="8" customFormat="1" ht="25" customHeight="1">
      <c r="A14" s="101"/>
      <c r="B14" s="30"/>
      <c r="C14" s="31"/>
      <c r="D14" s="31"/>
      <c r="E14" s="50" t="s">
        <v>108</v>
      </c>
      <c r="F14" s="42"/>
      <c r="G14" s="42"/>
      <c r="H14" s="42"/>
      <c r="I14" s="42"/>
      <c r="J14" s="42"/>
      <c r="K14" s="31"/>
      <c r="L14" s="31"/>
      <c r="M14" s="31"/>
      <c r="N14" s="82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30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63"/>
    </row>
    <row r="15" spans="1:37" s="8" customFormat="1" ht="25" customHeight="1">
      <c r="A15" s="101"/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82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30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63"/>
    </row>
    <row r="16" spans="1:37" s="8" customFormat="1" ht="25" customHeight="1">
      <c r="A16" s="102" t="s">
        <v>91</v>
      </c>
      <c r="B16" s="35"/>
      <c r="C16" s="36"/>
      <c r="D16" s="36"/>
      <c r="E16" s="36"/>
      <c r="F16" s="36"/>
      <c r="G16" s="34"/>
      <c r="H16" s="34"/>
      <c r="I16" s="34"/>
      <c r="J16" s="34"/>
      <c r="K16" s="34"/>
      <c r="L16" s="34"/>
      <c r="M16" s="34"/>
      <c r="N16" s="88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33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66"/>
    </row>
    <row r="17" spans="1:37" s="8" customFormat="1" ht="25" customHeight="1">
      <c r="A17" s="103"/>
      <c r="B17" s="30"/>
      <c r="C17" s="37"/>
      <c r="D17" s="37"/>
      <c r="E17" s="37"/>
      <c r="F17" s="37"/>
      <c r="G17" s="74" t="s">
        <v>109</v>
      </c>
      <c r="H17" s="39"/>
      <c r="I17" s="39"/>
      <c r="J17" s="39"/>
      <c r="K17" s="39"/>
      <c r="L17" s="39"/>
      <c r="M17" s="39"/>
      <c r="N17" s="90"/>
      <c r="O17" s="73"/>
      <c r="P17" s="73"/>
      <c r="Q17" s="73"/>
      <c r="R17" s="73"/>
      <c r="S17" s="73"/>
      <c r="T17" s="85"/>
      <c r="U17" s="85"/>
      <c r="V17" s="85"/>
      <c r="W17" s="85"/>
      <c r="X17" s="85"/>
      <c r="Y17" s="85"/>
      <c r="Z17" s="99" t="s">
        <v>136</v>
      </c>
      <c r="AA17" s="73"/>
      <c r="AB17" s="73"/>
      <c r="AC17" s="73"/>
      <c r="AD17" s="73"/>
      <c r="AE17" s="73"/>
      <c r="AF17" s="73"/>
      <c r="AG17" s="73"/>
      <c r="AH17" s="85"/>
      <c r="AI17" s="85"/>
      <c r="AJ17" s="85"/>
      <c r="AK17" s="98"/>
    </row>
    <row r="18" spans="1:37" s="8" customFormat="1" ht="25" customHeight="1">
      <c r="A18" s="103"/>
      <c r="B18" s="30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82"/>
      <c r="O18" s="85"/>
      <c r="P18" s="74" t="s">
        <v>158</v>
      </c>
      <c r="Q18" s="73"/>
      <c r="R18" s="91"/>
      <c r="S18" s="91"/>
      <c r="T18" s="91"/>
      <c r="U18" s="91"/>
      <c r="V18" s="91"/>
      <c r="W18" s="91"/>
      <c r="X18" s="85"/>
      <c r="Y18" s="85"/>
      <c r="Z18" s="82"/>
      <c r="AA18" s="85"/>
      <c r="AB18" s="73" t="s">
        <v>122</v>
      </c>
      <c r="AC18" s="85"/>
      <c r="AD18" s="85"/>
      <c r="AE18" s="73" t="s">
        <v>137</v>
      </c>
      <c r="AF18" s="85"/>
      <c r="AG18" s="85"/>
      <c r="AH18" s="85"/>
      <c r="AI18" s="85"/>
      <c r="AJ18" s="85"/>
      <c r="AK18" s="98"/>
    </row>
    <row r="19" spans="1:37" s="8" customFormat="1" ht="25" customHeight="1">
      <c r="A19" s="103"/>
      <c r="B19" s="30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82"/>
      <c r="O19" s="92" t="s">
        <v>159</v>
      </c>
      <c r="P19" s="85"/>
      <c r="Q19" s="85"/>
      <c r="R19" s="85"/>
      <c r="S19" s="73" t="s">
        <v>121</v>
      </c>
      <c r="T19" s="85"/>
      <c r="U19" s="85"/>
      <c r="V19" s="85"/>
      <c r="W19" s="73" t="s">
        <v>122</v>
      </c>
      <c r="X19" s="85"/>
      <c r="Y19" s="85"/>
      <c r="Z19" s="82"/>
      <c r="AA19" s="85"/>
      <c r="AB19" s="92" t="s">
        <v>159</v>
      </c>
      <c r="AC19" s="85"/>
      <c r="AD19" s="85"/>
      <c r="AE19" s="85"/>
      <c r="AF19" s="85"/>
      <c r="AG19" s="85"/>
      <c r="AH19" s="85"/>
      <c r="AI19" s="85"/>
      <c r="AJ19" s="85"/>
      <c r="AK19" s="98"/>
    </row>
    <row r="20" spans="1:37" s="8" customFormat="1" ht="25" customHeight="1">
      <c r="A20" s="104"/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86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6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100"/>
    </row>
    <row r="21" spans="1:37" s="8" customFormat="1" ht="25" customHeight="1">
      <c r="A21" s="101" t="s">
        <v>92</v>
      </c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82"/>
      <c r="O21" s="44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0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95"/>
    </row>
    <row r="22" spans="1:37" s="8" customFormat="1" ht="25" customHeight="1">
      <c r="A22" s="101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82"/>
      <c r="O22" s="44"/>
      <c r="P22" s="52" t="s">
        <v>123</v>
      </c>
      <c r="Q22" s="72"/>
      <c r="R22" s="72"/>
      <c r="S22" s="72"/>
      <c r="T22" s="72"/>
      <c r="U22" s="72"/>
      <c r="V22" s="72"/>
      <c r="W22" s="72"/>
      <c r="X22" s="72"/>
      <c r="Y22" s="72"/>
      <c r="Z22" s="82"/>
      <c r="AA22" s="44"/>
      <c r="AB22" s="51" t="s">
        <v>161</v>
      </c>
      <c r="AC22" s="75"/>
      <c r="AD22" s="75"/>
      <c r="AE22" s="75"/>
      <c r="AF22" s="75"/>
      <c r="AG22" s="44"/>
      <c r="AH22" s="72" t="s">
        <v>139</v>
      </c>
      <c r="AI22" s="44"/>
      <c r="AJ22" s="75" t="s">
        <v>138</v>
      </c>
      <c r="AK22" s="97" t="s">
        <v>140</v>
      </c>
    </row>
    <row r="23" spans="1:37" s="8" customFormat="1" ht="25" customHeight="1">
      <c r="A23" s="101"/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82"/>
      <c r="O23" s="44"/>
      <c r="P23" s="44"/>
      <c r="Q23" s="44"/>
      <c r="R23" s="44"/>
      <c r="S23" s="44"/>
      <c r="T23" s="75" t="s">
        <v>160</v>
      </c>
      <c r="U23" s="44"/>
      <c r="V23" s="44"/>
      <c r="W23" s="44"/>
      <c r="X23" s="44"/>
      <c r="Y23" s="72" t="s">
        <v>124</v>
      </c>
      <c r="Z23" s="82"/>
      <c r="AA23" s="44"/>
      <c r="AB23" s="44"/>
      <c r="AC23" s="44"/>
      <c r="AD23" s="44"/>
      <c r="AE23" s="44"/>
      <c r="AF23" s="75" t="s">
        <v>160</v>
      </c>
      <c r="AG23" s="52" t="s">
        <v>162</v>
      </c>
      <c r="AH23" s="72"/>
      <c r="AI23" s="72"/>
      <c r="AJ23" s="72"/>
      <c r="AK23" s="98"/>
    </row>
    <row r="24" spans="1:37" s="8" customFormat="1" ht="25" customHeight="1">
      <c r="A24" s="101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82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82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98"/>
    </row>
    <row r="25" spans="1:37" s="8" customFormat="1" ht="25" customHeight="1">
      <c r="A25" s="102" t="s">
        <v>93</v>
      </c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88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105"/>
    </row>
    <row r="26" spans="1:37" s="8" customFormat="1" ht="25" customHeight="1">
      <c r="A26" s="103"/>
      <c r="B26" s="30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90" t="s">
        <v>163</v>
      </c>
      <c r="O26" s="73"/>
      <c r="P26" s="73"/>
      <c r="Q26" s="73" t="s">
        <v>126</v>
      </c>
      <c r="R26" s="73"/>
      <c r="S26" s="92" t="s">
        <v>128</v>
      </c>
      <c r="T26" s="73" t="s">
        <v>127</v>
      </c>
      <c r="U26" s="93"/>
      <c r="V26" s="85"/>
      <c r="W26" s="73" t="s">
        <v>127</v>
      </c>
      <c r="X26" s="85"/>
      <c r="Y26" s="73" t="s">
        <v>127</v>
      </c>
      <c r="Z26" s="82"/>
      <c r="AA26" s="91" t="s">
        <v>127</v>
      </c>
      <c r="AB26" s="85"/>
      <c r="AC26" s="91" t="s">
        <v>127</v>
      </c>
      <c r="AD26" s="85"/>
      <c r="AE26" s="91" t="s">
        <v>127</v>
      </c>
      <c r="AF26" s="73" t="s">
        <v>141</v>
      </c>
      <c r="AG26" s="85"/>
      <c r="AH26" s="91" t="s">
        <v>127</v>
      </c>
      <c r="AI26" s="85"/>
      <c r="AJ26" s="91" t="s">
        <v>127</v>
      </c>
      <c r="AK26" s="98"/>
    </row>
    <row r="27" spans="1:37" s="8" customFormat="1" ht="25" customHeight="1">
      <c r="A27" s="103"/>
      <c r="B27" s="30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82"/>
      <c r="O27" s="85"/>
      <c r="P27" s="74" t="s">
        <v>125</v>
      </c>
      <c r="Q27" s="73"/>
      <c r="R27" s="73"/>
      <c r="S27" s="73"/>
      <c r="T27" s="73"/>
      <c r="U27" s="85"/>
      <c r="V27" s="85"/>
      <c r="W27" s="85"/>
      <c r="X27" s="85"/>
      <c r="Y27" s="85"/>
      <c r="Z27" s="82"/>
      <c r="AA27" s="85"/>
      <c r="AB27" s="85"/>
      <c r="AC27" s="85"/>
      <c r="AD27" s="85"/>
      <c r="AE27" s="92" t="s">
        <v>128</v>
      </c>
      <c r="AF27" s="85"/>
      <c r="AG27" s="85"/>
      <c r="AH27" s="85"/>
      <c r="AI27" s="85"/>
      <c r="AJ27" s="85"/>
      <c r="AK27" s="98"/>
    </row>
    <row r="28" spans="1:37" s="8" customFormat="1" ht="25" customHeight="1">
      <c r="A28" s="103"/>
      <c r="B28" s="30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82"/>
      <c r="O28" s="85"/>
      <c r="P28" s="85"/>
      <c r="Q28" s="85"/>
      <c r="R28" s="92" t="s">
        <v>164</v>
      </c>
      <c r="S28" s="85"/>
      <c r="T28" s="73" t="s">
        <v>129</v>
      </c>
      <c r="U28" s="85"/>
      <c r="V28" s="85"/>
      <c r="W28" s="85"/>
      <c r="X28" s="85"/>
      <c r="Y28" s="85"/>
      <c r="Z28" s="82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98"/>
    </row>
    <row r="29" spans="1:37" s="8" customFormat="1" ht="25" customHeight="1">
      <c r="A29" s="104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86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6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100"/>
    </row>
    <row r="30" spans="1:37" s="8" customFormat="1" ht="25" customHeight="1">
      <c r="A30" s="101" t="s">
        <v>94</v>
      </c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80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0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95"/>
    </row>
    <row r="31" spans="1:37" s="8" customFormat="1" ht="25" customHeight="1">
      <c r="A31" s="101"/>
      <c r="B31" s="30"/>
      <c r="C31" s="43" t="s">
        <v>110</v>
      </c>
      <c r="D31" s="52" t="s">
        <v>111</v>
      </c>
      <c r="E31" s="32"/>
      <c r="F31" s="32"/>
      <c r="G31" s="32"/>
      <c r="H31" s="32"/>
      <c r="I31" s="32"/>
      <c r="J31" s="32"/>
      <c r="K31" s="32"/>
      <c r="L31" s="32"/>
      <c r="M31" s="32"/>
      <c r="N31" s="90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90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97"/>
    </row>
    <row r="32" spans="1:37" s="8" customFormat="1" ht="25" customHeight="1">
      <c r="A32" s="101"/>
      <c r="B32" s="30"/>
      <c r="C32" s="31"/>
      <c r="D32" s="31"/>
      <c r="E32" s="45" t="s">
        <v>113</v>
      </c>
      <c r="F32" s="31"/>
      <c r="G32" s="43" t="s">
        <v>154</v>
      </c>
      <c r="H32" s="31"/>
      <c r="I32" s="68" t="s">
        <v>96</v>
      </c>
      <c r="J32" s="31"/>
      <c r="K32" s="46" t="s">
        <v>151</v>
      </c>
      <c r="L32" s="31"/>
      <c r="M32" s="72" t="s">
        <v>154</v>
      </c>
      <c r="N32" s="82"/>
      <c r="O32" s="44"/>
      <c r="P32" s="44"/>
      <c r="Q32" s="44"/>
      <c r="R32" s="75" t="s">
        <v>96</v>
      </c>
      <c r="S32" s="72" t="s">
        <v>154</v>
      </c>
      <c r="T32" s="44"/>
      <c r="U32" s="44"/>
      <c r="V32" s="44"/>
      <c r="W32" s="44"/>
      <c r="X32" s="44"/>
      <c r="Y32" s="72" t="s">
        <v>154</v>
      </c>
      <c r="Z32" s="82"/>
      <c r="AA32" s="44"/>
      <c r="AB32" s="44"/>
      <c r="AC32" s="44"/>
      <c r="AD32" s="75" t="s">
        <v>96</v>
      </c>
      <c r="AE32" s="72" t="s">
        <v>154</v>
      </c>
      <c r="AF32" s="44"/>
      <c r="AG32" s="44"/>
      <c r="AH32" s="44"/>
      <c r="AI32" s="44"/>
      <c r="AJ32" s="75" t="s">
        <v>142</v>
      </c>
      <c r="AK32" s="97" t="s">
        <v>154</v>
      </c>
    </row>
    <row r="33" spans="1:38" s="8" customFormat="1" ht="25" customHeight="1">
      <c r="A33" s="101"/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82"/>
      <c r="O33" s="44"/>
      <c r="P33" s="44"/>
      <c r="Q33" s="44"/>
      <c r="R33" s="44"/>
      <c r="S33" s="75" t="s">
        <v>130</v>
      </c>
      <c r="T33" s="44"/>
      <c r="U33" s="44"/>
      <c r="V33" s="44"/>
      <c r="W33" s="44"/>
      <c r="X33" s="44"/>
      <c r="Y33" s="44"/>
      <c r="Z33" s="82"/>
      <c r="AA33" s="44"/>
      <c r="AB33" s="44"/>
      <c r="AC33" s="44"/>
      <c r="AD33" s="44"/>
      <c r="AE33" s="75" t="s">
        <v>130</v>
      </c>
      <c r="AF33" s="44"/>
      <c r="AG33" s="44"/>
      <c r="AH33" s="44"/>
      <c r="AI33" s="44"/>
      <c r="AJ33" s="44"/>
      <c r="AK33" s="97" t="s">
        <v>143</v>
      </c>
    </row>
    <row r="34" spans="1:38" s="8" customFormat="1" ht="25" customHeight="1">
      <c r="A34" s="101"/>
      <c r="B34" s="3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82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82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98"/>
    </row>
    <row r="35" spans="1:38" s="8" customFormat="1" ht="25" customHeight="1">
      <c r="A35" s="102" t="s">
        <v>95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88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8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105"/>
    </row>
    <row r="36" spans="1:38" s="8" customFormat="1" ht="25" customHeight="1">
      <c r="A36" s="104"/>
      <c r="B36" s="40"/>
      <c r="C36" s="76" t="s">
        <v>115</v>
      </c>
      <c r="D36" s="41"/>
      <c r="E36" s="41"/>
      <c r="F36" s="76" t="s">
        <v>97</v>
      </c>
      <c r="G36" s="76" t="s">
        <v>114</v>
      </c>
      <c r="H36" s="41"/>
      <c r="I36" s="41"/>
      <c r="J36" s="41"/>
      <c r="K36" s="76" t="s">
        <v>97</v>
      </c>
      <c r="L36" s="77" t="s">
        <v>114</v>
      </c>
      <c r="M36" s="41"/>
      <c r="N36" s="86"/>
      <c r="O36" s="94" t="s">
        <v>131</v>
      </c>
      <c r="P36" s="77" t="s">
        <v>132</v>
      </c>
      <c r="Q36" s="87"/>
      <c r="R36" s="77" t="s">
        <v>133</v>
      </c>
      <c r="S36" s="77" t="s">
        <v>114</v>
      </c>
      <c r="T36" s="87"/>
      <c r="U36" s="94" t="s">
        <v>134</v>
      </c>
      <c r="V36" s="77" t="s">
        <v>114</v>
      </c>
      <c r="W36" s="87"/>
      <c r="X36" s="77" t="s">
        <v>133</v>
      </c>
      <c r="Y36" s="77" t="s">
        <v>114</v>
      </c>
      <c r="Z36" s="86"/>
      <c r="AA36" s="94" t="s">
        <v>144</v>
      </c>
      <c r="AB36" s="77" t="s">
        <v>145</v>
      </c>
      <c r="AC36" s="87"/>
      <c r="AD36" s="77" t="s">
        <v>133</v>
      </c>
      <c r="AE36" s="77" t="s">
        <v>114</v>
      </c>
      <c r="AF36" s="87"/>
      <c r="AG36" s="77" t="s">
        <v>133</v>
      </c>
      <c r="AH36" s="77" t="s">
        <v>114</v>
      </c>
      <c r="AI36" s="94" t="s">
        <v>146</v>
      </c>
      <c r="AJ36" s="77" t="s">
        <v>147</v>
      </c>
      <c r="AK36" s="100"/>
    </row>
    <row r="37" spans="1:38" s="8" customFormat="1" ht="17" customHeight="1">
      <c r="B37" s="24"/>
      <c r="N37" s="24"/>
      <c r="Z37" s="24"/>
      <c r="AK37" s="61"/>
    </row>
    <row r="38" spans="1:38" s="8" customFormat="1" ht="25" customHeight="1">
      <c r="A38" s="25"/>
      <c r="B38" s="26" t="s">
        <v>52</v>
      </c>
      <c r="C38" s="27" t="s">
        <v>53</v>
      </c>
      <c r="D38" s="27" t="s">
        <v>54</v>
      </c>
      <c r="E38" s="27" t="s">
        <v>55</v>
      </c>
      <c r="F38" s="27" t="s">
        <v>56</v>
      </c>
      <c r="G38" s="27" t="s">
        <v>57</v>
      </c>
      <c r="H38" s="27" t="s">
        <v>58</v>
      </c>
      <c r="I38" s="27" t="s">
        <v>59</v>
      </c>
      <c r="J38" s="27" t="s">
        <v>60</v>
      </c>
      <c r="K38" s="27" t="s">
        <v>61</v>
      </c>
      <c r="L38" s="27" t="s">
        <v>62</v>
      </c>
      <c r="M38" s="27" t="s">
        <v>63</v>
      </c>
      <c r="N38" s="26" t="s">
        <v>64</v>
      </c>
      <c r="O38" s="27" t="s">
        <v>65</v>
      </c>
      <c r="P38" s="27" t="s">
        <v>66</v>
      </c>
      <c r="Q38" s="27" t="s">
        <v>67</v>
      </c>
      <c r="R38" s="27" t="s">
        <v>68</v>
      </c>
      <c r="S38" s="27" t="s">
        <v>69</v>
      </c>
      <c r="T38" s="27" t="s">
        <v>70</v>
      </c>
      <c r="U38" s="27" t="s">
        <v>71</v>
      </c>
      <c r="V38" s="27" t="s">
        <v>72</v>
      </c>
      <c r="W38" s="27" t="s">
        <v>73</v>
      </c>
      <c r="X38" s="27" t="s">
        <v>74</v>
      </c>
      <c r="Y38" s="27" t="s">
        <v>75</v>
      </c>
      <c r="Z38" s="26" t="s">
        <v>76</v>
      </c>
      <c r="AA38" s="27" t="s">
        <v>77</v>
      </c>
      <c r="AB38" s="27" t="s">
        <v>78</v>
      </c>
      <c r="AC38" s="27" t="s">
        <v>79</v>
      </c>
      <c r="AD38" s="27" t="s">
        <v>80</v>
      </c>
      <c r="AE38" s="27" t="s">
        <v>81</v>
      </c>
      <c r="AF38" s="27" t="s">
        <v>82</v>
      </c>
      <c r="AG38" s="27" t="s">
        <v>83</v>
      </c>
      <c r="AH38" s="27" t="s">
        <v>84</v>
      </c>
      <c r="AI38" s="27" t="s">
        <v>85</v>
      </c>
      <c r="AJ38" s="27" t="s">
        <v>86</v>
      </c>
      <c r="AK38" s="62" t="s">
        <v>87</v>
      </c>
    </row>
    <row r="39" spans="1:38" s="8" customFormat="1" ht="25" customHeight="1">
      <c r="A39" s="57">
        <v>886907.77</v>
      </c>
      <c r="B39" s="59"/>
      <c r="C39" s="59"/>
      <c r="D39" s="58">
        <v>443453.88500000001</v>
      </c>
      <c r="E39" s="58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8">
        <v>354763.10800000001</v>
      </c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67">
        <v>88690.777000000002</v>
      </c>
    </row>
    <row r="40" spans="1:38" s="8" customFormat="1" ht="25" customHeight="1">
      <c r="A40" s="70" t="s">
        <v>153</v>
      </c>
      <c r="B40" s="79"/>
      <c r="C40" s="79"/>
      <c r="D40" s="71">
        <f>D39</f>
        <v>443453.88500000001</v>
      </c>
      <c r="E40" s="79"/>
      <c r="F40" s="71">
        <v>254241.94500000001</v>
      </c>
      <c r="G40" s="79"/>
      <c r="H40" s="79"/>
      <c r="I40" s="79"/>
      <c r="J40" s="71">
        <v>238966.94500000001</v>
      </c>
      <c r="K40" s="79"/>
      <c r="L40" s="71">
        <v>221726.94500000001</v>
      </c>
      <c r="M40" s="79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</row>
    <row r="41" spans="1:38" s="8" customFormat="1" ht="25" customHeight="1">
      <c r="A41" s="9"/>
    </row>
    <row r="42" spans="1:38" s="8" customFormat="1" ht="17" customHeight="1">
      <c r="A42" s="78" t="s">
        <v>98</v>
      </c>
    </row>
    <row r="43" spans="1:38" s="8" customFormat="1" ht="17" customHeight="1">
      <c r="A43" s="48" t="s">
        <v>99</v>
      </c>
      <c r="B43" s="53"/>
    </row>
    <row r="44" spans="1:38" s="8" customFormat="1" ht="17" customHeight="1">
      <c r="A44" s="49" t="s">
        <v>100</v>
      </c>
      <c r="B44" s="54"/>
    </row>
    <row r="45" spans="1:38" s="8" customFormat="1" ht="17" customHeight="1">
      <c r="A45" s="50" t="s">
        <v>103</v>
      </c>
      <c r="B45" s="54"/>
    </row>
    <row r="46" spans="1:38" s="8" customFormat="1" ht="17" customHeight="1">
      <c r="A46" s="51" t="s">
        <v>148</v>
      </c>
      <c r="B46" s="54"/>
    </row>
    <row r="47" spans="1:38" s="8" customFormat="1" ht="17" customHeight="1">
      <c r="A47" s="52" t="s">
        <v>149</v>
      </c>
      <c r="B47" s="54"/>
    </row>
    <row r="48" spans="1:38" s="8" customFormat="1" ht="17" customHeight="1">
      <c r="A48" s="47" t="s">
        <v>112</v>
      </c>
      <c r="B48" s="5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SEEEPHI updated budget 12-2021</vt:lpstr>
      <vt:lpstr>SEEEPHI timeline w-budget ref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ASPHER</dc:creator>
  <cp:lastModifiedBy>Lore Leighton</cp:lastModifiedBy>
  <dcterms:created xsi:type="dcterms:W3CDTF">2021-12-08T08:47:50Z</dcterms:created>
  <dcterms:modified xsi:type="dcterms:W3CDTF">2022-01-23T14:11:30Z</dcterms:modified>
</cp:coreProperties>
</file>